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ая таблица" sheetId="1" r:id="rId1"/>
    <sheet name="Комната" sheetId="2" r:id="rId2"/>
    <sheet name="Прихожая" sheetId="3" r:id="rId3"/>
    <sheet name="Гардеробная" sheetId="4" r:id="rId4"/>
    <sheet name="Кухня" sheetId="5" r:id="rId5"/>
    <sheet name="Ванная комната" sheetId="6" r:id="rId6"/>
  </sheets>
  <definedNames>
    <definedName name="_xlnm.Print_Area" localSheetId="5">'Ванная комната'!$A$1:$H$61</definedName>
    <definedName name="_xlnm.Print_Area" localSheetId="3">'Гардеробная'!$A$1:$I$52</definedName>
    <definedName name="_xlnm.Print_Area" localSheetId="1">'Комната'!$A$1:$I$74</definedName>
    <definedName name="_xlnm.Print_Area" localSheetId="4">'Кухня'!$A$1:$I$60</definedName>
    <definedName name="_xlnm.Print_Area" localSheetId="2">'Прихожая'!$A$1:$I$56</definedName>
    <definedName name="_xlnm.Print_Area" localSheetId="0">'Сводная таблица'!$A$1:$G$26</definedName>
  </definedNames>
  <calcPr fullCalcOnLoad="1"/>
</workbook>
</file>

<file path=xl/sharedStrings.xml><?xml version="1.0" encoding="utf-8"?>
<sst xmlns="http://schemas.openxmlformats.org/spreadsheetml/2006/main" count="349" uniqueCount="144">
  <si>
    <t>Наименование работ</t>
  </si>
  <si>
    <t>цена</t>
  </si>
  <si>
    <t>кол-во</t>
  </si>
  <si>
    <t>Сумма</t>
  </si>
  <si>
    <t>№</t>
  </si>
  <si>
    <t>Пол/потолок</t>
  </si>
  <si>
    <t>Стены</t>
  </si>
  <si>
    <t>Материалы</t>
  </si>
  <si>
    <t>Цена</t>
  </si>
  <si>
    <t>Кол-во</t>
  </si>
  <si>
    <t>Гипсокартон откосы монтаж, м.п.</t>
  </si>
  <si>
    <t>Фриз, установка, шпатлёвка, покраска, м.п.</t>
  </si>
  <si>
    <t>Потолок покраска, м2</t>
  </si>
  <si>
    <t>Гипсокартон, лист</t>
  </si>
  <si>
    <t>Электрика, точка</t>
  </si>
  <si>
    <t>Электрика, установка выкл., розеток, шт.</t>
  </si>
  <si>
    <t>Электрика, монтаж, подключение люстры</t>
  </si>
  <si>
    <t>Шпатлёвка старт, меш.</t>
  </si>
  <si>
    <t>Шпатлёвка финиш, меш.</t>
  </si>
  <si>
    <t>Шпатлевка финиш готовая</t>
  </si>
  <si>
    <t>Перфоугол, шт.</t>
  </si>
  <si>
    <t>Грунт, 10л.</t>
  </si>
  <si>
    <t>Фриз, палка, 2м</t>
  </si>
  <si>
    <t>Краска потолок, фризы</t>
  </si>
  <si>
    <t>Акрил</t>
  </si>
  <si>
    <t>Доставки</t>
  </si>
  <si>
    <t>Заносы материала</t>
  </si>
  <si>
    <t>Мешки</t>
  </si>
  <si>
    <t>Наименование</t>
  </si>
  <si>
    <t>Сумма:</t>
  </si>
  <si>
    <t>Потолок ГК, м2</t>
  </si>
  <si>
    <t>Батарея, замена, шт.</t>
  </si>
  <si>
    <t>Батарея, шт.</t>
  </si>
  <si>
    <t>Материал сантехника для батареи</t>
  </si>
  <si>
    <t>Крепеж</t>
  </si>
  <si>
    <t>Сбор, вынос мусора, меш.</t>
  </si>
  <si>
    <t>Работы</t>
  </si>
  <si>
    <t>Забивка стыков ГК, м.п.</t>
  </si>
  <si>
    <t>Коробки</t>
  </si>
  <si>
    <t>Кухня</t>
  </si>
  <si>
    <t>Сантехника, точка</t>
  </si>
  <si>
    <t>Плитка пол, м2</t>
  </si>
  <si>
    <t>Розетки, выключатели, светильники</t>
  </si>
  <si>
    <t>Ванная комната</t>
  </si>
  <si>
    <t>$/м2 по полу</t>
  </si>
  <si>
    <t>Общая сумма на ремонт квартиры</t>
  </si>
  <si>
    <t>Непредвиденные расходы на работы и материалы 10%</t>
  </si>
  <si>
    <t>Сумма по работам и материалам</t>
  </si>
  <si>
    <t>Расчет стоимости ремонта квартиры</t>
  </si>
  <si>
    <t>Фризы, м.п.</t>
  </si>
  <si>
    <t>Пол ламинат + подложка, м2</t>
  </si>
  <si>
    <t xml:space="preserve">Плинтус пол , м.п. </t>
  </si>
  <si>
    <t>Профиля, крепеж, бандажная лента</t>
  </si>
  <si>
    <t>Ламинат + подложка</t>
  </si>
  <si>
    <t>Плинтус + углы, соединения, палка 2,5 м.</t>
  </si>
  <si>
    <t>Пол, гидроизоляция, м2</t>
  </si>
  <si>
    <t>Комната</t>
  </si>
  <si>
    <t>Стены, пол, потолок грунт (все слои)</t>
  </si>
  <si>
    <t>Сводная таблица все комнаты: строительные работы и материалы</t>
  </si>
  <si>
    <t>Пол,стяжка, м2</t>
  </si>
  <si>
    <t>Гидроизоляция</t>
  </si>
  <si>
    <t>Электрика</t>
  </si>
  <si>
    <t>Флизелин + клей</t>
  </si>
  <si>
    <t>Материал для стяжки</t>
  </si>
  <si>
    <t>Вывоз мусора</t>
  </si>
  <si>
    <t>Коридор</t>
  </si>
  <si>
    <t>Клей для плитки</t>
  </si>
  <si>
    <t>Стяжка+гидроизоляция пол, м2</t>
  </si>
  <si>
    <t>Грунт стены, пол 2 раза</t>
  </si>
  <si>
    <t>Подключение к стоякам, врезка, установка вводных кранов</t>
  </si>
  <si>
    <t>Плитка стены, м2</t>
  </si>
  <si>
    <t xml:space="preserve">Отверстия в плитке круглые смеситель, бойлер, полотенцесуш. </t>
  </si>
  <si>
    <t>Сантех-лючек</t>
  </si>
  <si>
    <t>Плитка, фриз, м.п.</t>
  </si>
  <si>
    <t>Плитка откос, м.п.</t>
  </si>
  <si>
    <t>Сантехника, установка приборов</t>
  </si>
  <si>
    <t>Розетки, выключатели, установка</t>
  </si>
  <si>
    <t>Светильники, врезка, установка, подключение</t>
  </si>
  <si>
    <t>Вентиляция, точка</t>
  </si>
  <si>
    <t>Потолок пластик, м2</t>
  </si>
  <si>
    <t>Фриз потолок, м.п.</t>
  </si>
  <si>
    <t>Мешки, шт.</t>
  </si>
  <si>
    <t>Сбор, вынос мусора, погрузка в машину, меш.</t>
  </si>
  <si>
    <t>Вывоз мусора, машина</t>
  </si>
  <si>
    <t>Вода отключение ЖЕК</t>
  </si>
  <si>
    <t xml:space="preserve">Материал сантехника, канализация </t>
  </si>
  <si>
    <t>Материал электрика (провода, коробки, свет, выкл., вентилятор)</t>
  </si>
  <si>
    <t>Диск бетон</t>
  </si>
  <si>
    <t>Диск плитка</t>
  </si>
  <si>
    <t>Гидроизоляция Cr-65</t>
  </si>
  <si>
    <t>Гипсокартон влага, лист</t>
  </si>
  <si>
    <t>Алибастр</t>
  </si>
  <si>
    <t>Саморезы, крепеж</t>
  </si>
  <si>
    <t>Потай 6Х40 6Х60 по 100 шт.</t>
  </si>
  <si>
    <t>Пластик</t>
  </si>
  <si>
    <t>Грунт</t>
  </si>
  <si>
    <t>Фриз потолок, шт по 2 м</t>
  </si>
  <si>
    <t>Затирка стены</t>
  </si>
  <si>
    <t>Затирка пол</t>
  </si>
  <si>
    <t>Доставки материала (+транспортные расходы)</t>
  </si>
  <si>
    <t>Занос материала</t>
  </si>
  <si>
    <t>Демонтаж балконного выхода</t>
  </si>
  <si>
    <t>Демонтаж перегородки, м2</t>
  </si>
  <si>
    <t>Шпатлёвка потолок под стеклохолст, м2</t>
  </si>
  <si>
    <t>Стеклохолст поклейка, м2</t>
  </si>
  <si>
    <t>Стеклохолст шпатлёвка, м2</t>
  </si>
  <si>
    <t>Стены ГК, м2</t>
  </si>
  <si>
    <t>Стены, шпатлёвка под покраску, м2</t>
  </si>
  <si>
    <t>Откосы, шпатлёвка под покраску, м.п.</t>
  </si>
  <si>
    <t>Декоративная "Венецианская" штук, + откосы (работа + материал), м2</t>
  </si>
  <si>
    <t>Fugenfuler</t>
  </si>
  <si>
    <t>Круг по бетону</t>
  </si>
  <si>
    <t>Клей для ГК</t>
  </si>
  <si>
    <t>Прихожая</t>
  </si>
  <si>
    <t>Двери демонтаж</t>
  </si>
  <si>
    <t>Электрика, монтаж, подключение светильников, бра</t>
  </si>
  <si>
    <t>Розетки, выключатели</t>
  </si>
  <si>
    <t>Бра, светильник</t>
  </si>
  <si>
    <t>Гардеробная</t>
  </si>
  <si>
    <t>Пол, подбетонка + стяжка, м2</t>
  </si>
  <si>
    <t>Откос пол закругленный</t>
  </si>
  <si>
    <t>Стены плитка, м2</t>
  </si>
  <si>
    <t>Плитка мозаичный фриз, м.п.</t>
  </si>
  <si>
    <t>Сантех приборы, плита, установка, подключение, точка</t>
  </si>
  <si>
    <t>Батарея, замена</t>
  </si>
  <si>
    <t>Откосы, Oracal, м.п.</t>
  </si>
  <si>
    <t>Кондиционер с установкой, примерно</t>
  </si>
  <si>
    <t>Демонтаж стена, м2</t>
  </si>
  <si>
    <t>Сантехника разводка труб, точка</t>
  </si>
  <si>
    <t>Счетчики воды, 2шт.</t>
  </si>
  <si>
    <t>Потолок пластик? Может лучше натяжной?, м2</t>
  </si>
  <si>
    <t>Пластик потолок</t>
  </si>
  <si>
    <t>Профиля</t>
  </si>
  <si>
    <t>Перегородка ГК, м2</t>
  </si>
  <si>
    <t>Шумоизоляция</t>
  </si>
  <si>
    <t>Шумоизоляция на комн, прихож.</t>
  </si>
  <si>
    <t xml:space="preserve">Двери 2 шт. покупка+монтаж </t>
  </si>
  <si>
    <t>Балкон</t>
  </si>
  <si>
    <t>Утепление пенопласт + пена</t>
  </si>
  <si>
    <t>Гипсоплита, монтаж</t>
  </si>
  <si>
    <t>Потолок, гипсоплита, монтаж</t>
  </si>
  <si>
    <t>Декоративная "Венецианская" штук, (работа + материал), м2</t>
  </si>
  <si>
    <t>Перенос труб отопления</t>
  </si>
  <si>
    <t>Пенопласт + материал на балкон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</si>
</sst>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0"/>
      <name val="Arial Cyr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15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188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88" fontId="5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8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5" xfId="15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942975</xdr:colOff>
      <xdr:row>0</xdr:row>
      <xdr:rowOff>66675</xdr:rowOff>
    </xdr:from>
    <xdr:to>
      <xdr:col>6</xdr:col>
      <xdr:colOff>790575</xdr:colOff>
      <xdr:row>10</xdr:row>
      <xdr:rowOff>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66675"/>
          <a:ext cx="1476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view="pageBreakPreview" zoomScaleSheetLayoutView="100" workbookViewId="0" topLeftCell="A1">
      <selection activeCell="G23" sqref="G23"/>
    </sheetView>
  </sheetViews>
  <sheetFormatPr defaultColWidth="9.140625" defaultRowHeight="12.75"/>
  <cols>
    <col min="1" max="1" width="2.00390625" style="0" customWidth="1"/>
    <col min="2" max="2" width="4.57421875" style="1" customWidth="1"/>
    <col min="3" max="3" width="59.7109375" style="0" customWidth="1"/>
    <col min="4" max="4" width="14.421875" style="1" bestFit="1" customWidth="1"/>
    <col min="5" max="5" width="15.28125" style="1" bestFit="1" customWidth="1"/>
    <col min="6" max="6" width="9.140625" style="1" customWidth="1"/>
    <col min="7" max="7" width="12.7109375" style="0" bestFit="1" customWidth="1"/>
  </cols>
  <sheetData>
    <row r="1" ht="12.75"/>
    <row r="2" ht="12.75">
      <c r="C2" s="2" t="s">
        <v>48</v>
      </c>
    </row>
    <row r="3" ht="12.75"/>
    <row r="4" ht="12.75"/>
    <row r="5" ht="12.75"/>
    <row r="6" ht="12.75"/>
    <row r="7" ht="12.75"/>
    <row r="8" ht="12.75"/>
    <row r="9" ht="12.75"/>
    <row r="10" ht="12.75"/>
    <row r="11" ht="13.5" thickBot="1">
      <c r="C11" s="2" t="s">
        <v>58</v>
      </c>
    </row>
    <row r="12" spans="2:7" ht="13.5" thickBot="1">
      <c r="B12" s="21" t="s">
        <v>4</v>
      </c>
      <c r="C12" s="18" t="s">
        <v>28</v>
      </c>
      <c r="D12" s="19" t="s">
        <v>36</v>
      </c>
      <c r="E12" s="19" t="s">
        <v>7</v>
      </c>
      <c r="F12" s="19" t="s">
        <v>3</v>
      </c>
      <c r="G12" s="20" t="s">
        <v>44</v>
      </c>
    </row>
    <row r="13" spans="2:7" ht="12.75">
      <c r="B13" s="22">
        <v>1</v>
      </c>
      <c r="C13" s="57" t="s">
        <v>56</v>
      </c>
      <c r="D13" s="16">
        <f>Комната!F2</f>
        <v>18990.17</v>
      </c>
      <c r="E13" s="16">
        <f>Комната!F41</f>
        <v>14592</v>
      </c>
      <c r="F13" s="16">
        <f aca="true" t="shared" si="0" ref="F13:F18">E13+D13</f>
        <v>33582.17</v>
      </c>
      <c r="G13" s="17">
        <f>F13/8/Комната!H4</f>
        <v>214.17200255102043</v>
      </c>
    </row>
    <row r="14" spans="2:7" ht="12.75">
      <c r="B14" s="22">
        <v>2</v>
      </c>
      <c r="C14" s="38" t="s">
        <v>65</v>
      </c>
      <c r="D14" s="6">
        <f>Прихожая!F2</f>
        <v>10366.749999999998</v>
      </c>
      <c r="E14" s="6">
        <f>Прихожая!F23</f>
        <v>7677.75</v>
      </c>
      <c r="F14" s="6">
        <f t="shared" si="0"/>
        <v>18044.5</v>
      </c>
      <c r="G14" s="12">
        <f>F14/8/Прихожая!H4</f>
        <v>349.6996124031008</v>
      </c>
    </row>
    <row r="15" spans="2:7" ht="12.75">
      <c r="B15" s="22">
        <v>3</v>
      </c>
      <c r="C15" s="11" t="s">
        <v>118</v>
      </c>
      <c r="D15" s="6">
        <f>Гардеробная!F2</f>
        <v>12238.699999999999</v>
      </c>
      <c r="E15" s="6">
        <f>Гардеробная!F26</f>
        <v>7172</v>
      </c>
      <c r="F15" s="6">
        <f t="shared" si="0"/>
        <v>19410.699999999997</v>
      </c>
      <c r="G15" s="12">
        <f>F15/Гардеробная!H4/8</f>
        <v>285.4514705882352</v>
      </c>
    </row>
    <row r="16" spans="2:7" ht="12.75">
      <c r="B16" s="23">
        <v>3</v>
      </c>
      <c r="C16" s="11" t="s">
        <v>39</v>
      </c>
      <c r="D16" s="6">
        <f>Кухня!F2</f>
        <v>9073.85</v>
      </c>
      <c r="E16" s="6">
        <f>Кухня!F32</f>
        <v>11172</v>
      </c>
      <c r="F16" s="6">
        <f t="shared" si="0"/>
        <v>20245.85</v>
      </c>
      <c r="G16" s="12">
        <f>F16/8/Кухня!H4</f>
        <v>337.4308333333333</v>
      </c>
    </row>
    <row r="17" spans="2:7" ht="12.75">
      <c r="B17" s="23">
        <v>4</v>
      </c>
      <c r="C17" s="11" t="s">
        <v>43</v>
      </c>
      <c r="D17" s="6">
        <f>'Ванная комната'!F2</f>
        <v>8902.775000000001</v>
      </c>
      <c r="E17" s="6">
        <f>'Ванная комната'!F27</f>
        <v>9175</v>
      </c>
      <c r="F17" s="6">
        <f t="shared" si="0"/>
        <v>18077.775</v>
      </c>
      <c r="G17" s="12">
        <f>F17/8/'Ванная комната'!G4</f>
        <v>491.2438858695653</v>
      </c>
    </row>
    <row r="18" spans="2:7" ht="13.5" thickBot="1">
      <c r="B18" s="24">
        <v>5</v>
      </c>
      <c r="C18" s="13" t="s">
        <v>46</v>
      </c>
      <c r="D18" s="14">
        <f>SUM(D13:D17)*0.1</f>
        <v>5957.2245</v>
      </c>
      <c r="E18" s="14">
        <f>SUM(E13:E17)*0.1</f>
        <v>4978.875</v>
      </c>
      <c r="F18" s="14">
        <f t="shared" si="0"/>
        <v>10936.0995</v>
      </c>
      <c r="G18" s="15"/>
    </row>
    <row r="19" ht="13.5" thickBot="1"/>
    <row r="20" spans="2:7" ht="13.5" thickBot="1">
      <c r="B20" s="21"/>
      <c r="C20" s="32"/>
      <c r="D20" s="19" t="s">
        <v>36</v>
      </c>
      <c r="E20" s="19" t="s">
        <v>7</v>
      </c>
      <c r="F20" s="19" t="s">
        <v>3</v>
      </c>
      <c r="G20" s="20" t="s">
        <v>44</v>
      </c>
    </row>
    <row r="21" spans="2:7" ht="12.75">
      <c r="B21" s="22">
        <v>1</v>
      </c>
      <c r="C21" s="29" t="s">
        <v>47</v>
      </c>
      <c r="D21" s="30">
        <f>SUM(D13:D18)</f>
        <v>65529.46949999999</v>
      </c>
      <c r="E21" s="30">
        <f>SUM(E13:E18)</f>
        <v>54767.625</v>
      </c>
      <c r="F21" s="30">
        <f>E21+D21</f>
        <v>120297.09449999999</v>
      </c>
      <c r="G21" s="31">
        <f>SUM(G13:G17)/5</f>
        <v>335.599560949051</v>
      </c>
    </row>
    <row r="22" spans="2:7" ht="12.75">
      <c r="B22" s="23">
        <v>2</v>
      </c>
      <c r="C22" s="7" t="s">
        <v>136</v>
      </c>
      <c r="D22" s="6">
        <f>240*2</f>
        <v>480</v>
      </c>
      <c r="E22" s="6">
        <f>1200*2</f>
        <v>2400</v>
      </c>
      <c r="F22" s="6">
        <f>E22+D22</f>
        <v>2880</v>
      </c>
      <c r="G22" s="12"/>
    </row>
    <row r="23" spans="2:7" ht="13.5" thickBot="1">
      <c r="B23" s="25"/>
      <c r="C23" s="26"/>
      <c r="D23" s="27"/>
      <c r="E23" s="27"/>
      <c r="F23" s="27"/>
      <c r="G23" s="28"/>
    </row>
    <row r="24" spans="2:7" ht="12.75">
      <c r="B24" s="33"/>
      <c r="C24" s="34" t="s">
        <v>45</v>
      </c>
      <c r="D24" s="35">
        <f>D22+D21+D23</f>
        <v>66009.46949999999</v>
      </c>
      <c r="E24" s="35">
        <f>E23+E22+E21</f>
        <v>57167.625</v>
      </c>
      <c r="F24" s="35">
        <f>E24+D24</f>
        <v>123177.09449999999</v>
      </c>
      <c r="G24" s="36">
        <f>F24/8</f>
        <v>15397.136812499999</v>
      </c>
    </row>
    <row r="25" spans="2:7" ht="13.5" thickBot="1">
      <c r="B25" s="24"/>
      <c r="C25" s="37"/>
      <c r="D25" s="14"/>
      <c r="E25" s="14"/>
      <c r="F25" s="14"/>
      <c r="G25" s="15"/>
    </row>
  </sheetData>
  <hyperlinks>
    <hyperlink ref="C14" location="Коридор!A1" display="Коридор1 + Коридор2"/>
    <hyperlink ref="C16" location="Кухня!A1" display="Кухня"/>
    <hyperlink ref="C17" location="'Ванная комната'!A1" display="Ванная комната"/>
    <hyperlink ref="C13" location="Комната2!A1" display="Комната2"/>
    <hyperlink ref="C15" location="Гардеробная!A1" display="Гардеробная"/>
  </hyperlinks>
  <printOptions/>
  <pageMargins left="0.39" right="0.4" top="0.4" bottom="0.55" header="0.25" footer="0.5"/>
  <pageSetup fitToHeight="2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3"/>
  <sheetViews>
    <sheetView view="pageBreakPreview" zoomScaleSheetLayoutView="100" workbookViewId="0" topLeftCell="A28">
      <selection activeCell="E39" sqref="E39"/>
    </sheetView>
  </sheetViews>
  <sheetFormatPr defaultColWidth="9.140625" defaultRowHeight="12.75"/>
  <cols>
    <col min="1" max="1" width="5.140625" style="0" customWidth="1"/>
    <col min="2" max="2" width="3.28125" style="0" customWidth="1"/>
    <col min="3" max="3" width="61.140625" style="0" customWidth="1"/>
    <col min="4" max="6" width="7.28125" style="1" customWidth="1"/>
    <col min="7" max="7" width="5.140625" style="0" customWidth="1"/>
    <col min="8" max="8" width="12.7109375" style="0" bestFit="1" customWidth="1"/>
  </cols>
  <sheetData>
    <row r="2" spans="3:6" ht="12.75">
      <c r="C2" s="2" t="s">
        <v>56</v>
      </c>
      <c r="E2" s="3" t="s">
        <v>29</v>
      </c>
      <c r="F2" s="3">
        <f>SUM(F8:F27)</f>
        <v>18990.17</v>
      </c>
    </row>
    <row r="3" spans="2:9" ht="12.75">
      <c r="B3" s="4" t="s">
        <v>4</v>
      </c>
      <c r="C3" s="5" t="s">
        <v>0</v>
      </c>
      <c r="D3" s="4" t="s">
        <v>2</v>
      </c>
      <c r="E3" s="4" t="s">
        <v>1</v>
      </c>
      <c r="F3" s="4" t="s">
        <v>3</v>
      </c>
      <c r="H3" s="3" t="s">
        <v>5</v>
      </c>
      <c r="I3" s="3" t="s">
        <v>6</v>
      </c>
    </row>
    <row r="4" spans="2:9" ht="12.75">
      <c r="B4" s="10">
        <v>1</v>
      </c>
      <c r="C4" s="8" t="s">
        <v>101</v>
      </c>
      <c r="D4" s="10">
        <v>1</v>
      </c>
      <c r="E4" s="10">
        <v>300</v>
      </c>
      <c r="F4" s="10">
        <f>E4*D4</f>
        <v>300</v>
      </c>
      <c r="H4">
        <f>3.5*5.6</f>
        <v>19.599999999999998</v>
      </c>
      <c r="I4">
        <f>(3.5*2+5.6*2)*2.65-0.9*2.1-3-D5</f>
        <v>36.7945</v>
      </c>
    </row>
    <row r="5" spans="2:8" ht="12.75">
      <c r="B5" s="10">
        <v>2</v>
      </c>
      <c r="C5" s="8" t="s">
        <v>102</v>
      </c>
      <c r="D5" s="55">
        <f>2.47*2.65</f>
        <v>6.5455000000000005</v>
      </c>
      <c r="E5" s="10">
        <v>35</v>
      </c>
      <c r="F5" s="10">
        <f>E5*D5</f>
        <v>229.09250000000003</v>
      </c>
      <c r="H5" s="2" t="s">
        <v>49</v>
      </c>
    </row>
    <row r="6" spans="2:8" ht="12.75">
      <c r="B6" s="10">
        <v>3</v>
      </c>
      <c r="C6" s="7" t="s">
        <v>55</v>
      </c>
      <c r="D6" s="6">
        <f>H4</f>
        <v>19.599999999999998</v>
      </c>
      <c r="E6" s="6">
        <v>15</v>
      </c>
      <c r="F6" s="6">
        <f>E6*D6</f>
        <v>293.99999999999994</v>
      </c>
      <c r="H6">
        <f>3.5*2+5.6*2</f>
        <v>18.2</v>
      </c>
    </row>
    <row r="7" spans="2:6" ht="12.75">
      <c r="B7" s="10">
        <v>4</v>
      </c>
      <c r="C7" s="7" t="s">
        <v>59</v>
      </c>
      <c r="D7" s="6">
        <f>H4</f>
        <v>19.599999999999998</v>
      </c>
      <c r="E7" s="6">
        <v>45</v>
      </c>
      <c r="F7" s="6">
        <f>E7*D7</f>
        <v>881.9999999999999</v>
      </c>
    </row>
    <row r="8" spans="2:6" ht="12.75">
      <c r="B8" s="10">
        <v>5</v>
      </c>
      <c r="C8" s="7" t="s">
        <v>10</v>
      </c>
      <c r="D8" s="6">
        <v>7</v>
      </c>
      <c r="E8" s="6">
        <v>35</v>
      </c>
      <c r="F8" s="6">
        <f aca="true" t="shared" si="0" ref="F8:F27">E8*D8</f>
        <v>245</v>
      </c>
    </row>
    <row r="9" spans="2:6" ht="12.75">
      <c r="B9" s="10">
        <v>6</v>
      </c>
      <c r="C9" s="7" t="s">
        <v>57</v>
      </c>
      <c r="D9" s="6">
        <f>I4+H4+H4</f>
        <v>75.99449999999999</v>
      </c>
      <c r="E9" s="6">
        <v>10</v>
      </c>
      <c r="F9" s="6">
        <f t="shared" si="0"/>
        <v>759.9449999999999</v>
      </c>
    </row>
    <row r="10" spans="2:6" ht="12.75">
      <c r="B10" s="10">
        <v>7</v>
      </c>
      <c r="C10" s="7" t="s">
        <v>31</v>
      </c>
      <c r="D10" s="6">
        <v>1</v>
      </c>
      <c r="E10" s="6">
        <v>350</v>
      </c>
      <c r="F10" s="6">
        <f t="shared" si="0"/>
        <v>350</v>
      </c>
    </row>
    <row r="11" spans="2:6" ht="12.75">
      <c r="B11" s="10">
        <v>8</v>
      </c>
      <c r="C11" s="7" t="s">
        <v>14</v>
      </c>
      <c r="D11" s="6">
        <v>18</v>
      </c>
      <c r="E11" s="6">
        <v>35</v>
      </c>
      <c r="F11" s="6">
        <f t="shared" si="0"/>
        <v>630</v>
      </c>
    </row>
    <row r="12" spans="2:6" ht="12.75">
      <c r="B12" s="10">
        <v>9</v>
      </c>
      <c r="C12" s="7" t="s">
        <v>30</v>
      </c>
      <c r="D12" s="6">
        <f>H4</f>
        <v>19.599999999999998</v>
      </c>
      <c r="E12" s="6">
        <v>45</v>
      </c>
      <c r="F12" s="6">
        <f>E12*D12</f>
        <v>881.9999999999999</v>
      </c>
    </row>
    <row r="13" spans="2:6" ht="12.75">
      <c r="B13" s="10">
        <v>10</v>
      </c>
      <c r="C13" s="7" t="s">
        <v>37</v>
      </c>
      <c r="D13" s="6">
        <f>5*3.15+6</f>
        <v>21.75</v>
      </c>
      <c r="E13" s="6">
        <v>15</v>
      </c>
      <c r="F13" s="6">
        <f t="shared" si="0"/>
        <v>326.25</v>
      </c>
    </row>
    <row r="14" spans="2:6" ht="12.75">
      <c r="B14" s="10">
        <v>11</v>
      </c>
      <c r="C14" s="7" t="s">
        <v>103</v>
      </c>
      <c r="D14" s="6">
        <f>H4</f>
        <v>19.599999999999998</v>
      </c>
      <c r="E14" s="6">
        <v>25</v>
      </c>
      <c r="F14" s="6">
        <f t="shared" si="0"/>
        <v>489.99999999999994</v>
      </c>
    </row>
    <row r="15" spans="2:6" ht="12.75">
      <c r="B15" s="10">
        <v>12</v>
      </c>
      <c r="C15" s="7" t="s">
        <v>104</v>
      </c>
      <c r="D15" s="6">
        <f>H4</f>
        <v>19.599999999999998</v>
      </c>
      <c r="E15" s="6">
        <v>20</v>
      </c>
      <c r="F15" s="6">
        <f t="shared" si="0"/>
        <v>391.99999999999994</v>
      </c>
    </row>
    <row r="16" spans="2:6" ht="12.75">
      <c r="B16" s="10">
        <v>13</v>
      </c>
      <c r="C16" s="7" t="s">
        <v>105</v>
      </c>
      <c r="D16" s="6">
        <f>H4</f>
        <v>19.599999999999998</v>
      </c>
      <c r="E16" s="6">
        <v>35</v>
      </c>
      <c r="F16" s="6">
        <f t="shared" si="0"/>
        <v>685.9999999999999</v>
      </c>
    </row>
    <row r="17" spans="2:6" ht="12.75">
      <c r="B17" s="10">
        <v>14</v>
      </c>
      <c r="C17" s="7" t="s">
        <v>106</v>
      </c>
      <c r="D17" s="56">
        <f>I4-2.1-D5-6</f>
        <v>22.148999999999997</v>
      </c>
      <c r="E17" s="6">
        <v>40</v>
      </c>
      <c r="F17" s="6">
        <f t="shared" si="0"/>
        <v>885.9599999999999</v>
      </c>
    </row>
    <row r="18" spans="2:6" ht="12.75">
      <c r="B18" s="10">
        <v>15</v>
      </c>
      <c r="C18" s="7" t="s">
        <v>37</v>
      </c>
      <c r="D18" s="6">
        <v>33</v>
      </c>
      <c r="E18" s="6">
        <v>15</v>
      </c>
      <c r="F18" s="6">
        <f t="shared" si="0"/>
        <v>495</v>
      </c>
    </row>
    <row r="19" spans="2:6" ht="12.75">
      <c r="B19" s="10">
        <v>16</v>
      </c>
      <c r="C19" s="7" t="s">
        <v>107</v>
      </c>
      <c r="D19" s="6">
        <f>I4</f>
        <v>36.7945</v>
      </c>
      <c r="E19" s="6">
        <v>30</v>
      </c>
      <c r="F19" s="6">
        <f t="shared" si="0"/>
        <v>1103.835</v>
      </c>
    </row>
    <row r="20" spans="2:6" ht="12.75">
      <c r="B20" s="10">
        <v>17</v>
      </c>
      <c r="C20" s="7" t="s">
        <v>108</v>
      </c>
      <c r="D20" s="6">
        <f>D8</f>
        <v>7</v>
      </c>
      <c r="E20" s="6">
        <v>30</v>
      </c>
      <c r="F20" s="6">
        <f t="shared" si="0"/>
        <v>210</v>
      </c>
    </row>
    <row r="21" spans="2:6" ht="12.75">
      <c r="B21" s="10">
        <v>18</v>
      </c>
      <c r="C21" s="7" t="s">
        <v>109</v>
      </c>
      <c r="D21" s="6">
        <f>I4+7*0.5</f>
        <v>40.2945</v>
      </c>
      <c r="E21" s="6">
        <v>240</v>
      </c>
      <c r="F21" s="6">
        <f t="shared" si="0"/>
        <v>9670.68</v>
      </c>
    </row>
    <row r="22" spans="2:6" ht="12.75">
      <c r="B22" s="10">
        <v>19</v>
      </c>
      <c r="C22" s="7" t="s">
        <v>11</v>
      </c>
      <c r="D22" s="6">
        <f>H6</f>
        <v>18.2</v>
      </c>
      <c r="E22" s="6">
        <v>20</v>
      </c>
      <c r="F22" s="6">
        <f t="shared" si="0"/>
        <v>364</v>
      </c>
    </row>
    <row r="23" spans="2:6" ht="12.75">
      <c r="B23" s="10">
        <v>20</v>
      </c>
      <c r="C23" s="7" t="s">
        <v>12</v>
      </c>
      <c r="D23" s="6">
        <f>H4</f>
        <v>19.599999999999998</v>
      </c>
      <c r="E23" s="6">
        <v>25</v>
      </c>
      <c r="F23" s="6">
        <f t="shared" si="0"/>
        <v>489.99999999999994</v>
      </c>
    </row>
    <row r="24" spans="2:6" ht="12.75">
      <c r="B24" s="10">
        <v>21</v>
      </c>
      <c r="C24" s="7" t="s">
        <v>50</v>
      </c>
      <c r="D24" s="6">
        <f>H4</f>
        <v>19.599999999999998</v>
      </c>
      <c r="E24" s="6">
        <v>25</v>
      </c>
      <c r="F24" s="6">
        <f t="shared" si="0"/>
        <v>489.99999999999994</v>
      </c>
    </row>
    <row r="25" spans="2:6" ht="12.75">
      <c r="B25" s="10">
        <v>22</v>
      </c>
      <c r="C25" s="7" t="s">
        <v>51</v>
      </c>
      <c r="D25" s="6">
        <f>H6-0.9</f>
        <v>17.3</v>
      </c>
      <c r="E25" s="6">
        <v>15</v>
      </c>
      <c r="F25" s="6">
        <f t="shared" si="0"/>
        <v>259.5</v>
      </c>
    </row>
    <row r="26" spans="2:6" ht="12.75">
      <c r="B26" s="10">
        <v>23</v>
      </c>
      <c r="C26" s="7" t="s">
        <v>15</v>
      </c>
      <c r="D26" s="6">
        <v>10</v>
      </c>
      <c r="E26" s="6">
        <v>20</v>
      </c>
      <c r="F26" s="6">
        <f t="shared" si="0"/>
        <v>200</v>
      </c>
    </row>
    <row r="27" spans="2:6" ht="12.75">
      <c r="B27" s="10">
        <v>24</v>
      </c>
      <c r="C27" s="7" t="s">
        <v>16</v>
      </c>
      <c r="D27" s="6">
        <v>1</v>
      </c>
      <c r="E27" s="6">
        <v>60</v>
      </c>
      <c r="F27" s="6">
        <f t="shared" si="0"/>
        <v>60</v>
      </c>
    </row>
    <row r="28" spans="2:6" ht="12.75">
      <c r="B28" s="10"/>
      <c r="C28" s="60" t="s">
        <v>137</v>
      </c>
      <c r="D28" s="6"/>
      <c r="E28" s="6"/>
      <c r="F28" s="6"/>
    </row>
    <row r="29" spans="2:6" ht="12.75">
      <c r="B29" s="10">
        <v>1</v>
      </c>
      <c r="C29" s="59" t="s">
        <v>138</v>
      </c>
      <c r="D29" s="6">
        <f>4+1.1*2.65*2</f>
        <v>9.83</v>
      </c>
      <c r="E29" s="6">
        <v>35</v>
      </c>
      <c r="F29" s="6">
        <f>E29*D29</f>
        <v>344.05</v>
      </c>
    </row>
    <row r="30" spans="2:6" ht="12.75">
      <c r="B30" s="10">
        <v>2</v>
      </c>
      <c r="C30" s="59" t="s">
        <v>142</v>
      </c>
      <c r="D30" s="6">
        <v>1</v>
      </c>
      <c r="E30" s="6">
        <v>100</v>
      </c>
      <c r="F30" s="6">
        <f>E30*D30</f>
        <v>100</v>
      </c>
    </row>
    <row r="31" spans="2:6" ht="12.75">
      <c r="B31" s="10">
        <v>3</v>
      </c>
      <c r="C31" s="59" t="s">
        <v>139</v>
      </c>
      <c r="D31" s="6">
        <f>D29</f>
        <v>9.83</v>
      </c>
      <c r="E31" s="6">
        <v>40</v>
      </c>
      <c r="F31" s="6">
        <f>E31*D31</f>
        <v>393.2</v>
      </c>
    </row>
    <row r="32" spans="2:6" ht="12.75">
      <c r="B32" s="10">
        <v>4</v>
      </c>
      <c r="C32" s="59" t="s">
        <v>140</v>
      </c>
      <c r="D32" s="6">
        <v>4.05</v>
      </c>
      <c r="E32" s="6">
        <v>40</v>
      </c>
      <c r="F32" s="6">
        <f>E32*D32</f>
        <v>162</v>
      </c>
    </row>
    <row r="33" spans="2:6" ht="12.75">
      <c r="B33" s="10">
        <v>5</v>
      </c>
      <c r="C33" s="7" t="s">
        <v>37</v>
      </c>
      <c r="D33" s="6">
        <v>33</v>
      </c>
      <c r="E33" s="6">
        <v>15</v>
      </c>
      <c r="F33" s="6">
        <f aca="true" t="shared" si="1" ref="F33:F38">E33*D33</f>
        <v>495</v>
      </c>
    </row>
    <row r="34" spans="2:6" ht="12.75">
      <c r="B34" s="10">
        <v>6</v>
      </c>
      <c r="C34" s="7" t="s">
        <v>107</v>
      </c>
      <c r="D34" s="6">
        <f>D31+1.23*2*2.65</f>
        <v>16.349</v>
      </c>
      <c r="E34" s="6">
        <v>35</v>
      </c>
      <c r="F34" s="6">
        <f t="shared" si="1"/>
        <v>572.215</v>
      </c>
    </row>
    <row r="35" spans="2:6" ht="12.75">
      <c r="B35" s="10">
        <v>7</v>
      </c>
      <c r="C35" s="7" t="s">
        <v>108</v>
      </c>
      <c r="D35" s="6">
        <f>D22</f>
        <v>18.2</v>
      </c>
      <c r="E35" s="6">
        <v>30</v>
      </c>
      <c r="F35" s="6">
        <f t="shared" si="1"/>
        <v>546</v>
      </c>
    </row>
    <row r="36" spans="2:6" ht="12.75">
      <c r="B36" s="10">
        <v>8</v>
      </c>
      <c r="C36" s="7" t="s">
        <v>141</v>
      </c>
      <c r="D36" s="6">
        <f>D34</f>
        <v>16.349</v>
      </c>
      <c r="E36" s="6">
        <v>240</v>
      </c>
      <c r="F36" s="6">
        <f t="shared" si="1"/>
        <v>3923.76</v>
      </c>
    </row>
    <row r="37" spans="2:6" ht="12.75">
      <c r="B37" s="10">
        <v>9</v>
      </c>
      <c r="C37" s="7" t="s">
        <v>11</v>
      </c>
      <c r="D37" s="6">
        <f>10</f>
        <v>10</v>
      </c>
      <c r="E37" s="6">
        <v>20</v>
      </c>
      <c r="F37" s="6">
        <f t="shared" si="1"/>
        <v>200</v>
      </c>
    </row>
    <row r="38" spans="2:6" ht="12.75">
      <c r="B38" s="10">
        <v>10</v>
      </c>
      <c r="C38" s="7" t="s">
        <v>12</v>
      </c>
      <c r="D38" s="6">
        <f>D32</f>
        <v>4.05</v>
      </c>
      <c r="E38" s="6">
        <v>25</v>
      </c>
      <c r="F38" s="6">
        <f t="shared" si="1"/>
        <v>101.25</v>
      </c>
    </row>
    <row r="41" spans="3:6" ht="12.75">
      <c r="C41" s="2" t="s">
        <v>7</v>
      </c>
      <c r="E41" s="3" t="s">
        <v>29</v>
      </c>
      <c r="F41" s="3">
        <f>SUM(F43:F73)</f>
        <v>14592</v>
      </c>
    </row>
    <row r="42" spans="2:6" ht="12.75">
      <c r="B42" s="5" t="s">
        <v>4</v>
      </c>
      <c r="C42" s="5" t="s">
        <v>28</v>
      </c>
      <c r="D42" s="4" t="s">
        <v>9</v>
      </c>
      <c r="E42" s="4" t="s">
        <v>8</v>
      </c>
      <c r="F42" s="4" t="s">
        <v>3</v>
      </c>
    </row>
    <row r="43" spans="2:6" ht="12.75">
      <c r="B43" s="8">
        <v>1</v>
      </c>
      <c r="C43" s="8" t="s">
        <v>27</v>
      </c>
      <c r="D43" s="10">
        <v>70</v>
      </c>
      <c r="E43" s="10">
        <v>2.5</v>
      </c>
      <c r="F43" s="10">
        <f aca="true" t="shared" si="2" ref="F43:F73">D43*E43</f>
        <v>175</v>
      </c>
    </row>
    <row r="44" spans="2:6" ht="12.75">
      <c r="B44" s="8">
        <v>2</v>
      </c>
      <c r="C44" s="8" t="s">
        <v>111</v>
      </c>
      <c r="D44" s="10">
        <v>2</v>
      </c>
      <c r="E44" s="10">
        <v>65</v>
      </c>
      <c r="F44" s="10">
        <f t="shared" si="2"/>
        <v>130</v>
      </c>
    </row>
    <row r="45" spans="2:6" ht="12.75">
      <c r="B45" s="8">
        <v>3</v>
      </c>
      <c r="C45" s="8" t="s">
        <v>60</v>
      </c>
      <c r="D45" s="10">
        <v>1</v>
      </c>
      <c r="E45" s="10">
        <v>120</v>
      </c>
      <c r="F45" s="10">
        <f t="shared" si="2"/>
        <v>120</v>
      </c>
    </row>
    <row r="46" spans="2:6" ht="12.75">
      <c r="B46" s="8">
        <v>4</v>
      </c>
      <c r="C46" s="8" t="s">
        <v>112</v>
      </c>
      <c r="D46" s="10">
        <v>2</v>
      </c>
      <c r="E46" s="10">
        <v>55</v>
      </c>
      <c r="F46" s="10">
        <f t="shared" si="2"/>
        <v>110</v>
      </c>
    </row>
    <row r="47" spans="2:6" ht="12.75">
      <c r="B47" s="8">
        <v>5</v>
      </c>
      <c r="C47" s="8" t="s">
        <v>13</v>
      </c>
      <c r="D47" s="10">
        <v>17</v>
      </c>
      <c r="E47" s="10">
        <v>62</v>
      </c>
      <c r="F47" s="10">
        <f t="shared" si="2"/>
        <v>1054</v>
      </c>
    </row>
    <row r="48" spans="2:6" ht="12.75">
      <c r="B48" s="8">
        <v>6</v>
      </c>
      <c r="C48" s="8" t="s">
        <v>135</v>
      </c>
      <c r="D48" s="10">
        <v>4</v>
      </c>
      <c r="E48" s="10">
        <v>160</v>
      </c>
      <c r="F48" s="10">
        <f t="shared" si="2"/>
        <v>640</v>
      </c>
    </row>
    <row r="49" spans="2:6" ht="12.75">
      <c r="B49" s="8">
        <v>7</v>
      </c>
      <c r="C49" s="8" t="s">
        <v>143</v>
      </c>
      <c r="D49" s="10">
        <v>1</v>
      </c>
      <c r="E49" s="10">
        <v>1200</v>
      </c>
      <c r="F49" s="10">
        <f t="shared" si="2"/>
        <v>1200</v>
      </c>
    </row>
    <row r="50" spans="2:6" ht="12.75">
      <c r="B50" s="8">
        <v>8</v>
      </c>
      <c r="C50" s="8" t="s">
        <v>52</v>
      </c>
      <c r="D50" s="10">
        <v>1</v>
      </c>
      <c r="E50" s="10">
        <v>1000</v>
      </c>
      <c r="F50" s="10">
        <f t="shared" si="2"/>
        <v>1000</v>
      </c>
    </row>
    <row r="51" spans="2:6" ht="12.75">
      <c r="B51" s="8">
        <v>9</v>
      </c>
      <c r="C51" s="8" t="s">
        <v>32</v>
      </c>
      <c r="D51" s="10">
        <v>1</v>
      </c>
      <c r="E51" s="10">
        <v>400</v>
      </c>
      <c r="F51" s="10">
        <f t="shared" si="2"/>
        <v>400</v>
      </c>
    </row>
    <row r="52" spans="2:6" ht="12.75">
      <c r="B52" s="8">
        <v>10</v>
      </c>
      <c r="C52" s="8" t="s">
        <v>33</v>
      </c>
      <c r="D52" s="10">
        <v>1</v>
      </c>
      <c r="E52" s="10">
        <v>300</v>
      </c>
      <c r="F52" s="10">
        <f t="shared" si="2"/>
        <v>300</v>
      </c>
    </row>
    <row r="53" spans="2:6" ht="12.75">
      <c r="B53" s="8">
        <v>11</v>
      </c>
      <c r="C53" s="8" t="s">
        <v>61</v>
      </c>
      <c r="D53" s="10">
        <v>1</v>
      </c>
      <c r="E53" s="10">
        <v>1000</v>
      </c>
      <c r="F53" s="10">
        <f t="shared" si="2"/>
        <v>1000</v>
      </c>
    </row>
    <row r="54" spans="2:6" ht="12.75">
      <c r="B54" s="8">
        <v>12</v>
      </c>
      <c r="C54" s="8" t="s">
        <v>38</v>
      </c>
      <c r="D54" s="10">
        <v>1</v>
      </c>
      <c r="E54" s="10">
        <v>200</v>
      </c>
      <c r="F54" s="10">
        <f t="shared" si="2"/>
        <v>200</v>
      </c>
    </row>
    <row r="55" spans="2:6" ht="12.75">
      <c r="B55" s="8">
        <v>13</v>
      </c>
      <c r="C55" s="8" t="s">
        <v>34</v>
      </c>
      <c r="D55" s="10">
        <v>1</v>
      </c>
      <c r="E55" s="10">
        <v>200</v>
      </c>
      <c r="F55" s="10">
        <f t="shared" si="2"/>
        <v>200</v>
      </c>
    </row>
    <row r="56" spans="2:6" ht="12.75">
      <c r="B56" s="8">
        <v>14</v>
      </c>
      <c r="C56" s="8" t="s">
        <v>110</v>
      </c>
      <c r="D56" s="10">
        <v>1</v>
      </c>
      <c r="E56" s="10">
        <v>70</v>
      </c>
      <c r="F56" s="10">
        <f t="shared" si="2"/>
        <v>70</v>
      </c>
    </row>
    <row r="57" spans="2:6" ht="12.75">
      <c r="B57" s="8">
        <v>15</v>
      </c>
      <c r="C57" s="8" t="s">
        <v>17</v>
      </c>
      <c r="D57" s="10">
        <v>1</v>
      </c>
      <c r="E57" s="10">
        <v>40</v>
      </c>
      <c r="F57" s="10">
        <f t="shared" si="2"/>
        <v>40</v>
      </c>
    </row>
    <row r="58" spans="2:6" ht="12.75">
      <c r="B58" s="8">
        <v>16</v>
      </c>
      <c r="C58" s="8" t="s">
        <v>18</v>
      </c>
      <c r="D58" s="10">
        <v>2</v>
      </c>
      <c r="E58" s="10">
        <v>40</v>
      </c>
      <c r="F58" s="10">
        <f t="shared" si="2"/>
        <v>80</v>
      </c>
    </row>
    <row r="59" spans="2:6" ht="12.75">
      <c r="B59" s="8">
        <v>17</v>
      </c>
      <c r="C59" s="8" t="s">
        <v>19</v>
      </c>
      <c r="D59" s="10">
        <v>1</v>
      </c>
      <c r="E59" s="10">
        <v>100</v>
      </c>
      <c r="F59" s="10">
        <f t="shared" si="2"/>
        <v>100</v>
      </c>
    </row>
    <row r="60" spans="2:6" ht="12.75">
      <c r="B60" s="8">
        <v>18</v>
      </c>
      <c r="C60" s="8" t="s">
        <v>20</v>
      </c>
      <c r="D60" s="10">
        <v>8</v>
      </c>
      <c r="E60" s="10">
        <v>6</v>
      </c>
      <c r="F60" s="10">
        <f t="shared" si="2"/>
        <v>48</v>
      </c>
    </row>
    <row r="61" spans="2:6" ht="12.75">
      <c r="B61" s="8">
        <v>19</v>
      </c>
      <c r="C61" s="8" t="s">
        <v>21</v>
      </c>
      <c r="D61" s="10">
        <v>3</v>
      </c>
      <c r="E61" s="10">
        <v>65</v>
      </c>
      <c r="F61" s="10">
        <f t="shared" si="2"/>
        <v>195</v>
      </c>
    </row>
    <row r="62" spans="2:6" ht="12.75">
      <c r="B62" s="8">
        <v>20</v>
      </c>
      <c r="C62" s="8" t="s">
        <v>22</v>
      </c>
      <c r="D62" s="10">
        <v>10</v>
      </c>
      <c r="E62" s="10">
        <v>8</v>
      </c>
      <c r="F62" s="10">
        <f t="shared" si="2"/>
        <v>80</v>
      </c>
    </row>
    <row r="63" spans="2:6" ht="12.75">
      <c r="B63" s="8">
        <v>21</v>
      </c>
      <c r="C63" s="8" t="s">
        <v>23</v>
      </c>
      <c r="D63" s="10">
        <v>1</v>
      </c>
      <c r="E63" s="10">
        <v>350</v>
      </c>
      <c r="F63" s="10">
        <f t="shared" si="2"/>
        <v>350</v>
      </c>
    </row>
    <row r="64" spans="2:6" ht="12.75">
      <c r="B64" s="8">
        <v>22</v>
      </c>
      <c r="C64" s="8" t="s">
        <v>62</v>
      </c>
      <c r="D64" s="10">
        <v>1</v>
      </c>
      <c r="E64" s="10">
        <v>800</v>
      </c>
      <c r="F64" s="10">
        <f t="shared" si="2"/>
        <v>800</v>
      </c>
    </row>
    <row r="65" spans="2:6" ht="12.75">
      <c r="B65" s="8">
        <v>23</v>
      </c>
      <c r="C65" s="8" t="s">
        <v>63</v>
      </c>
      <c r="D65" s="10">
        <v>1</v>
      </c>
      <c r="E65" s="10">
        <v>500</v>
      </c>
      <c r="F65" s="10">
        <f t="shared" si="2"/>
        <v>500</v>
      </c>
    </row>
    <row r="66" spans="2:6" ht="12.75">
      <c r="B66" s="8">
        <v>24</v>
      </c>
      <c r="C66" s="8" t="s">
        <v>53</v>
      </c>
      <c r="D66" s="10">
        <v>19</v>
      </c>
      <c r="E66" s="10">
        <v>160</v>
      </c>
      <c r="F66" s="10">
        <f t="shared" si="2"/>
        <v>3040</v>
      </c>
    </row>
    <row r="67" spans="2:6" ht="12.75">
      <c r="B67" s="8">
        <v>25</v>
      </c>
      <c r="C67" s="8" t="s">
        <v>54</v>
      </c>
      <c r="D67" s="10">
        <v>8</v>
      </c>
      <c r="E67" s="10">
        <v>40</v>
      </c>
      <c r="F67" s="10">
        <f t="shared" si="2"/>
        <v>320</v>
      </c>
    </row>
    <row r="68" spans="2:6" ht="12.75">
      <c r="B68" s="8">
        <v>26</v>
      </c>
      <c r="C68" s="8" t="s">
        <v>24</v>
      </c>
      <c r="D68" s="10">
        <v>2</v>
      </c>
      <c r="E68" s="10">
        <v>20</v>
      </c>
      <c r="F68" s="10">
        <f t="shared" si="2"/>
        <v>40</v>
      </c>
    </row>
    <row r="69" spans="2:6" ht="12.75">
      <c r="B69" s="8">
        <v>27</v>
      </c>
      <c r="C69" s="8" t="s">
        <v>25</v>
      </c>
      <c r="D69" s="10">
        <v>1</v>
      </c>
      <c r="E69" s="10">
        <v>200</v>
      </c>
      <c r="F69" s="10">
        <f t="shared" si="2"/>
        <v>200</v>
      </c>
    </row>
    <row r="70" spans="2:6" ht="12.75">
      <c r="B70" s="8">
        <v>28</v>
      </c>
      <c r="C70" s="8" t="s">
        <v>26</v>
      </c>
      <c r="D70" s="10">
        <v>1</v>
      </c>
      <c r="E70" s="10">
        <v>200</v>
      </c>
      <c r="F70" s="10">
        <f t="shared" si="2"/>
        <v>200</v>
      </c>
    </row>
    <row r="71" spans="2:6" ht="12.75">
      <c r="B71" s="8">
        <v>29</v>
      </c>
      <c r="C71" s="8" t="s">
        <v>35</v>
      </c>
      <c r="D71" s="10">
        <v>70</v>
      </c>
      <c r="E71" s="10">
        <v>5</v>
      </c>
      <c r="F71" s="10">
        <f t="shared" si="2"/>
        <v>350</v>
      </c>
    </row>
    <row r="72" spans="2:6" ht="12.75">
      <c r="B72" s="8">
        <v>30</v>
      </c>
      <c r="C72" s="9" t="s">
        <v>64</v>
      </c>
      <c r="D72" s="10">
        <v>1</v>
      </c>
      <c r="E72" s="10">
        <v>250</v>
      </c>
      <c r="F72" s="10">
        <f t="shared" si="2"/>
        <v>250</v>
      </c>
    </row>
    <row r="73" spans="2:6" ht="12.75">
      <c r="B73" s="8">
        <v>31</v>
      </c>
      <c r="C73" s="8" t="s">
        <v>42</v>
      </c>
      <c r="D73" s="10">
        <v>20</v>
      </c>
      <c r="E73" s="10">
        <v>70</v>
      </c>
      <c r="F73" s="10">
        <f t="shared" si="2"/>
        <v>1400</v>
      </c>
    </row>
  </sheetData>
  <printOptions/>
  <pageMargins left="0.75" right="0.75" top="1" bottom="1" header="0.5" footer="0.5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5.140625" style="0" customWidth="1"/>
    <col min="2" max="2" width="3.28125" style="0" customWidth="1"/>
    <col min="3" max="3" width="61.140625" style="0" customWidth="1"/>
    <col min="4" max="6" width="7.28125" style="1" customWidth="1"/>
    <col min="7" max="7" width="5.140625" style="0" customWidth="1"/>
    <col min="8" max="8" width="12.7109375" style="0" bestFit="1" customWidth="1"/>
  </cols>
  <sheetData>
    <row r="2" spans="3:6" ht="12.75">
      <c r="C2" s="2" t="s">
        <v>113</v>
      </c>
      <c r="E2" s="3" t="s">
        <v>29</v>
      </c>
      <c r="F2" s="3">
        <f>SUM(F7:F20)</f>
        <v>10366.749999999998</v>
      </c>
    </row>
    <row r="3" spans="2:9" ht="12.75">
      <c r="B3" s="4" t="s">
        <v>4</v>
      </c>
      <c r="C3" s="5" t="s">
        <v>0</v>
      </c>
      <c r="D3" s="4" t="s">
        <v>2</v>
      </c>
      <c r="E3" s="4" t="s">
        <v>1</v>
      </c>
      <c r="F3" s="4" t="s">
        <v>3</v>
      </c>
      <c r="H3" s="3" t="s">
        <v>5</v>
      </c>
      <c r="I3" s="3" t="s">
        <v>6</v>
      </c>
    </row>
    <row r="4" spans="2:9" ht="12.75">
      <c r="B4" s="10">
        <v>1</v>
      </c>
      <c r="C4" s="8" t="s">
        <v>114</v>
      </c>
      <c r="D4" s="10">
        <v>2</v>
      </c>
      <c r="E4" s="10">
        <v>50</v>
      </c>
      <c r="F4" s="10">
        <f>E4*D4</f>
        <v>100</v>
      </c>
      <c r="H4">
        <v>6.45</v>
      </c>
      <c r="I4">
        <f>(3.1*2+2.4*2)*2.65-0.9*2.1*3</f>
        <v>23.479999999999997</v>
      </c>
    </row>
    <row r="5" spans="2:8" ht="12.75">
      <c r="B5" s="10">
        <v>2</v>
      </c>
      <c r="C5" s="7" t="s">
        <v>55</v>
      </c>
      <c r="D5" s="6">
        <f>H4</f>
        <v>6.45</v>
      </c>
      <c r="E5" s="6">
        <v>15</v>
      </c>
      <c r="F5" s="6">
        <f>E5*D5</f>
        <v>96.75</v>
      </c>
      <c r="H5" s="2" t="s">
        <v>49</v>
      </c>
    </row>
    <row r="6" spans="2:8" ht="12.75">
      <c r="B6" s="10">
        <v>3</v>
      </c>
      <c r="C6" s="7" t="s">
        <v>59</v>
      </c>
      <c r="D6" s="6">
        <f>H4</f>
        <v>6.45</v>
      </c>
      <c r="E6" s="6">
        <v>45</v>
      </c>
      <c r="F6" s="6">
        <f>E6*D6</f>
        <v>290.25</v>
      </c>
      <c r="H6">
        <f>3.1*2+2.4*2</f>
        <v>11</v>
      </c>
    </row>
    <row r="7" spans="2:6" ht="12.75">
      <c r="B7" s="10">
        <v>4</v>
      </c>
      <c r="C7" s="7" t="s">
        <v>10</v>
      </c>
      <c r="D7" s="6">
        <v>7</v>
      </c>
      <c r="E7" s="6">
        <v>35</v>
      </c>
      <c r="F7" s="6">
        <f aca="true" t="shared" si="0" ref="F7:F20">E7*D7</f>
        <v>245</v>
      </c>
    </row>
    <row r="8" spans="2:6" ht="12.75">
      <c r="B8" s="10">
        <v>5</v>
      </c>
      <c r="C8" s="7" t="s">
        <v>57</v>
      </c>
      <c r="D8" s="6">
        <f>I4+H4+H4</f>
        <v>36.379999999999995</v>
      </c>
      <c r="E8" s="6">
        <v>10</v>
      </c>
      <c r="F8" s="6">
        <f t="shared" si="0"/>
        <v>363.79999999999995</v>
      </c>
    </row>
    <row r="9" spans="2:6" ht="12.75">
      <c r="B9" s="10">
        <v>6</v>
      </c>
      <c r="C9" s="7" t="s">
        <v>14</v>
      </c>
      <c r="D9" s="6">
        <v>10</v>
      </c>
      <c r="E9" s="6">
        <v>35</v>
      </c>
      <c r="F9" s="6">
        <f t="shared" si="0"/>
        <v>350</v>
      </c>
    </row>
    <row r="10" spans="2:6" ht="12.75">
      <c r="B10" s="10">
        <v>7</v>
      </c>
      <c r="C10" s="58" t="s">
        <v>130</v>
      </c>
      <c r="D10" s="6">
        <f>H4</f>
        <v>6.45</v>
      </c>
      <c r="E10" s="6">
        <v>35</v>
      </c>
      <c r="F10" s="6">
        <f>E10*D10</f>
        <v>225.75</v>
      </c>
    </row>
    <row r="11" spans="2:6" ht="12.75">
      <c r="B11" s="10">
        <v>8</v>
      </c>
      <c r="C11" s="7" t="s">
        <v>106</v>
      </c>
      <c r="D11" s="56">
        <f>I4</f>
        <v>23.479999999999997</v>
      </c>
      <c r="E11" s="6">
        <v>40</v>
      </c>
      <c r="F11" s="6">
        <f t="shared" si="0"/>
        <v>939.1999999999998</v>
      </c>
    </row>
    <row r="12" spans="2:6" ht="12.75">
      <c r="B12" s="10">
        <v>9</v>
      </c>
      <c r="C12" s="7" t="s">
        <v>37</v>
      </c>
      <c r="D12" s="6">
        <f>7*2.65</f>
        <v>18.55</v>
      </c>
      <c r="E12" s="6">
        <v>15</v>
      </c>
      <c r="F12" s="6">
        <f t="shared" si="0"/>
        <v>278.25</v>
      </c>
    </row>
    <row r="13" spans="2:6" ht="12.75">
      <c r="B13" s="10">
        <v>10</v>
      </c>
      <c r="C13" s="7" t="s">
        <v>107</v>
      </c>
      <c r="D13" s="6">
        <f>I4</f>
        <v>23.479999999999997</v>
      </c>
      <c r="E13" s="6">
        <v>35</v>
      </c>
      <c r="F13" s="6">
        <f t="shared" si="0"/>
        <v>821.7999999999998</v>
      </c>
    </row>
    <row r="14" spans="2:6" ht="12.75">
      <c r="B14" s="10">
        <v>11</v>
      </c>
      <c r="C14" s="7" t="s">
        <v>108</v>
      </c>
      <c r="D14" s="6">
        <v>5</v>
      </c>
      <c r="E14" s="6">
        <v>30</v>
      </c>
      <c r="F14" s="6">
        <f t="shared" si="0"/>
        <v>150</v>
      </c>
    </row>
    <row r="15" spans="2:6" ht="12.75">
      <c r="B15" s="10">
        <v>12</v>
      </c>
      <c r="C15" s="7" t="s">
        <v>109</v>
      </c>
      <c r="D15" s="6">
        <f>I4+5*0.5</f>
        <v>25.979999999999997</v>
      </c>
      <c r="E15" s="6">
        <v>240</v>
      </c>
      <c r="F15" s="6">
        <f t="shared" si="0"/>
        <v>6235.199999999999</v>
      </c>
    </row>
    <row r="16" spans="2:6" ht="12.75">
      <c r="B16" s="10">
        <v>13</v>
      </c>
      <c r="C16" s="7" t="s">
        <v>11</v>
      </c>
      <c r="D16" s="6">
        <f>H6</f>
        <v>11</v>
      </c>
      <c r="E16" s="6">
        <v>20</v>
      </c>
      <c r="F16" s="6">
        <f t="shared" si="0"/>
        <v>220</v>
      </c>
    </row>
    <row r="17" spans="2:6" ht="12.75">
      <c r="B17" s="10">
        <v>14</v>
      </c>
      <c r="C17" s="7" t="s">
        <v>50</v>
      </c>
      <c r="D17" s="6">
        <f>H4</f>
        <v>6.45</v>
      </c>
      <c r="E17" s="6">
        <v>25</v>
      </c>
      <c r="F17" s="6">
        <f t="shared" si="0"/>
        <v>161.25</v>
      </c>
    </row>
    <row r="18" spans="2:6" ht="12.75">
      <c r="B18" s="10">
        <v>15</v>
      </c>
      <c r="C18" s="7" t="s">
        <v>51</v>
      </c>
      <c r="D18" s="6">
        <f>H6-0.9</f>
        <v>10.1</v>
      </c>
      <c r="E18" s="6">
        <v>15</v>
      </c>
      <c r="F18" s="6">
        <f t="shared" si="0"/>
        <v>151.5</v>
      </c>
    </row>
    <row r="19" spans="2:6" ht="12.75">
      <c r="B19" s="10">
        <v>16</v>
      </c>
      <c r="C19" s="7" t="s">
        <v>15</v>
      </c>
      <c r="D19" s="6">
        <v>6</v>
      </c>
      <c r="E19" s="6">
        <v>20</v>
      </c>
      <c r="F19" s="6">
        <f t="shared" si="0"/>
        <v>120</v>
      </c>
    </row>
    <row r="20" spans="2:6" ht="12.75">
      <c r="B20" s="10">
        <v>17</v>
      </c>
      <c r="C20" s="7" t="s">
        <v>115</v>
      </c>
      <c r="D20" s="6">
        <v>3</v>
      </c>
      <c r="E20" s="6">
        <v>35</v>
      </c>
      <c r="F20" s="6">
        <f t="shared" si="0"/>
        <v>105</v>
      </c>
    </row>
    <row r="23" spans="3:6" ht="12.75">
      <c r="C23" s="2" t="s">
        <v>7</v>
      </c>
      <c r="E23" s="3" t="s">
        <v>29</v>
      </c>
      <c r="F23" s="3">
        <f>SUM(F25:F50)</f>
        <v>7677.75</v>
      </c>
    </row>
    <row r="24" spans="2:6" ht="12.75">
      <c r="B24" s="5" t="s">
        <v>4</v>
      </c>
      <c r="C24" s="5" t="s">
        <v>28</v>
      </c>
      <c r="D24" s="4" t="s">
        <v>9</v>
      </c>
      <c r="E24" s="4" t="s">
        <v>8</v>
      </c>
      <c r="F24" s="4" t="s">
        <v>3</v>
      </c>
    </row>
    <row r="25" spans="2:6" ht="12.75">
      <c r="B25" s="8"/>
      <c r="C25" s="8"/>
      <c r="D25" s="10"/>
      <c r="E25" s="10"/>
      <c r="F25" s="10"/>
    </row>
    <row r="26" spans="2:6" ht="12.75">
      <c r="B26" s="8">
        <v>1</v>
      </c>
      <c r="C26" s="8" t="s">
        <v>60</v>
      </c>
      <c r="D26" s="10">
        <v>0.5</v>
      </c>
      <c r="E26" s="10">
        <v>120</v>
      </c>
      <c r="F26" s="10">
        <f aca="true" t="shared" si="1" ref="F26:F50">D26*E26</f>
        <v>60</v>
      </c>
    </row>
    <row r="27" spans="2:6" ht="12.75">
      <c r="B27" s="8">
        <v>2</v>
      </c>
      <c r="C27" s="8" t="s">
        <v>112</v>
      </c>
      <c r="D27" s="10">
        <v>1</v>
      </c>
      <c r="E27" s="10">
        <v>55</v>
      </c>
      <c r="F27" s="10">
        <f t="shared" si="1"/>
        <v>55</v>
      </c>
    </row>
    <row r="28" spans="2:6" ht="12.75">
      <c r="B28" s="8">
        <v>3</v>
      </c>
      <c r="C28" s="8" t="s">
        <v>13</v>
      </c>
      <c r="D28" s="10">
        <v>9</v>
      </c>
      <c r="E28" s="10">
        <v>62</v>
      </c>
      <c r="F28" s="10">
        <f t="shared" si="1"/>
        <v>558</v>
      </c>
    </row>
    <row r="29" spans="2:6" ht="12.75">
      <c r="B29" s="8">
        <v>4</v>
      </c>
      <c r="C29" s="8" t="s">
        <v>52</v>
      </c>
      <c r="D29" s="10">
        <v>1</v>
      </c>
      <c r="E29" s="10">
        <v>700</v>
      </c>
      <c r="F29" s="10">
        <f t="shared" si="1"/>
        <v>700</v>
      </c>
    </row>
    <row r="30" spans="2:6" ht="12.75">
      <c r="B30" s="8">
        <v>5</v>
      </c>
      <c r="C30" s="8" t="s">
        <v>131</v>
      </c>
      <c r="D30" s="10">
        <f>H4+0.5</f>
        <v>6.95</v>
      </c>
      <c r="E30" s="10">
        <v>85</v>
      </c>
      <c r="F30" s="10">
        <f t="shared" si="1"/>
        <v>590.75</v>
      </c>
    </row>
    <row r="31" spans="2:6" ht="12.75">
      <c r="B31" s="8">
        <v>6</v>
      </c>
      <c r="C31" s="8" t="s">
        <v>61</v>
      </c>
      <c r="D31" s="10">
        <v>1</v>
      </c>
      <c r="E31" s="10">
        <v>800</v>
      </c>
      <c r="F31" s="10">
        <f t="shared" si="1"/>
        <v>800</v>
      </c>
    </row>
    <row r="32" spans="2:6" ht="12.75">
      <c r="B32" s="8">
        <v>7</v>
      </c>
      <c r="C32" s="8" t="s">
        <v>38</v>
      </c>
      <c r="D32" s="10">
        <v>1</v>
      </c>
      <c r="E32" s="10">
        <v>100</v>
      </c>
      <c r="F32" s="10">
        <f t="shared" si="1"/>
        <v>100</v>
      </c>
    </row>
    <row r="33" spans="2:6" ht="12.75">
      <c r="B33" s="8">
        <v>8</v>
      </c>
      <c r="C33" s="8" t="s">
        <v>34</v>
      </c>
      <c r="D33" s="10">
        <v>1</v>
      </c>
      <c r="E33" s="10">
        <v>200</v>
      </c>
      <c r="F33" s="10">
        <f t="shared" si="1"/>
        <v>200</v>
      </c>
    </row>
    <row r="34" spans="2:6" ht="12.75">
      <c r="B34" s="8">
        <v>9</v>
      </c>
      <c r="C34" s="8" t="s">
        <v>110</v>
      </c>
      <c r="D34" s="10">
        <v>0.5</v>
      </c>
      <c r="E34" s="10">
        <v>70</v>
      </c>
      <c r="F34" s="10">
        <f t="shared" si="1"/>
        <v>35</v>
      </c>
    </row>
    <row r="35" spans="2:6" ht="12.75">
      <c r="B35" s="8">
        <v>10</v>
      </c>
      <c r="C35" s="8" t="s">
        <v>17</v>
      </c>
      <c r="D35" s="10">
        <v>1</v>
      </c>
      <c r="E35" s="10">
        <v>40</v>
      </c>
      <c r="F35" s="10">
        <f t="shared" si="1"/>
        <v>40</v>
      </c>
    </row>
    <row r="36" spans="2:6" ht="12.75">
      <c r="B36" s="8">
        <v>11</v>
      </c>
      <c r="C36" s="8" t="s">
        <v>18</v>
      </c>
      <c r="D36" s="10">
        <v>1</v>
      </c>
      <c r="E36" s="10">
        <v>40</v>
      </c>
      <c r="F36" s="10">
        <f t="shared" si="1"/>
        <v>40</v>
      </c>
    </row>
    <row r="37" spans="2:6" ht="12.75">
      <c r="B37" s="8">
        <v>12</v>
      </c>
      <c r="C37" s="8" t="s">
        <v>19</v>
      </c>
      <c r="D37" s="10">
        <v>0.5</v>
      </c>
      <c r="E37" s="10">
        <v>100</v>
      </c>
      <c r="F37" s="10">
        <f t="shared" si="1"/>
        <v>50</v>
      </c>
    </row>
    <row r="38" spans="2:6" ht="12.75">
      <c r="B38" s="8">
        <v>13</v>
      </c>
      <c r="C38" s="8" t="s">
        <v>20</v>
      </c>
      <c r="D38" s="10">
        <v>6</v>
      </c>
      <c r="E38" s="10">
        <v>6</v>
      </c>
      <c r="F38" s="10">
        <f t="shared" si="1"/>
        <v>36</v>
      </c>
    </row>
    <row r="39" spans="2:6" ht="12.75">
      <c r="B39" s="8">
        <v>14</v>
      </c>
      <c r="C39" s="8" t="s">
        <v>21</v>
      </c>
      <c r="D39" s="10">
        <v>1</v>
      </c>
      <c r="E39" s="10">
        <v>65</v>
      </c>
      <c r="F39" s="10">
        <f t="shared" si="1"/>
        <v>65</v>
      </c>
    </row>
    <row r="40" spans="2:6" ht="12.75">
      <c r="B40" s="8">
        <v>15</v>
      </c>
      <c r="C40" s="8" t="s">
        <v>22</v>
      </c>
      <c r="D40" s="10">
        <v>6</v>
      </c>
      <c r="E40" s="10">
        <v>8</v>
      </c>
      <c r="F40" s="10">
        <f t="shared" si="1"/>
        <v>48</v>
      </c>
    </row>
    <row r="41" spans="2:6" ht="12.75">
      <c r="B41" s="8">
        <v>16</v>
      </c>
      <c r="C41" s="8" t="s">
        <v>23</v>
      </c>
      <c r="D41" s="10">
        <v>0.6</v>
      </c>
      <c r="E41" s="10">
        <v>350</v>
      </c>
      <c r="F41" s="10">
        <f t="shared" si="1"/>
        <v>210</v>
      </c>
    </row>
    <row r="42" spans="2:6" ht="12.75">
      <c r="B42" s="8">
        <v>17</v>
      </c>
      <c r="C42" s="8" t="s">
        <v>62</v>
      </c>
      <c r="D42" s="10">
        <v>1</v>
      </c>
      <c r="E42" s="10">
        <v>600</v>
      </c>
      <c r="F42" s="10">
        <f t="shared" si="1"/>
        <v>600</v>
      </c>
    </row>
    <row r="43" spans="2:6" ht="12.75">
      <c r="B43" s="8">
        <v>18</v>
      </c>
      <c r="C43" s="8" t="s">
        <v>63</v>
      </c>
      <c r="D43" s="10">
        <v>1</v>
      </c>
      <c r="E43" s="10">
        <v>350</v>
      </c>
      <c r="F43" s="10">
        <f t="shared" si="1"/>
        <v>350</v>
      </c>
    </row>
    <row r="44" spans="2:6" ht="12.75">
      <c r="B44" s="8">
        <v>19</v>
      </c>
      <c r="C44" s="8" t="s">
        <v>53</v>
      </c>
      <c r="D44" s="10">
        <v>7</v>
      </c>
      <c r="E44" s="10">
        <v>160</v>
      </c>
      <c r="F44" s="10">
        <f t="shared" si="1"/>
        <v>1120</v>
      </c>
    </row>
    <row r="45" spans="2:6" ht="12.75">
      <c r="B45" s="8">
        <v>20</v>
      </c>
      <c r="C45" s="8" t="s">
        <v>54</v>
      </c>
      <c r="D45" s="10">
        <v>5</v>
      </c>
      <c r="E45" s="10">
        <v>40</v>
      </c>
      <c r="F45" s="10">
        <f t="shared" si="1"/>
        <v>200</v>
      </c>
    </row>
    <row r="46" spans="2:6" ht="12.75">
      <c r="B46" s="8">
        <v>21</v>
      </c>
      <c r="C46" s="8" t="s">
        <v>24</v>
      </c>
      <c r="D46" s="10">
        <v>1</v>
      </c>
      <c r="E46" s="10">
        <v>20</v>
      </c>
      <c r="F46" s="10">
        <f t="shared" si="1"/>
        <v>20</v>
      </c>
    </row>
    <row r="47" spans="2:6" ht="12.75">
      <c r="B47" s="8">
        <v>22</v>
      </c>
      <c r="C47" s="8" t="s">
        <v>25</v>
      </c>
      <c r="D47" s="10">
        <v>0.5</v>
      </c>
      <c r="E47" s="10">
        <v>200</v>
      </c>
      <c r="F47" s="10">
        <f t="shared" si="1"/>
        <v>100</v>
      </c>
    </row>
    <row r="48" spans="2:6" ht="12.75">
      <c r="B48" s="8">
        <v>23</v>
      </c>
      <c r="C48" s="8" t="s">
        <v>26</v>
      </c>
      <c r="D48" s="10">
        <v>0.5</v>
      </c>
      <c r="E48" s="10">
        <v>200</v>
      </c>
      <c r="F48" s="10">
        <f t="shared" si="1"/>
        <v>100</v>
      </c>
    </row>
    <row r="49" spans="2:6" ht="12.75">
      <c r="B49" s="8">
        <v>24</v>
      </c>
      <c r="C49" s="8" t="s">
        <v>117</v>
      </c>
      <c r="D49" s="10">
        <v>3</v>
      </c>
      <c r="E49" s="10">
        <v>300</v>
      </c>
      <c r="F49" s="10">
        <f t="shared" si="1"/>
        <v>900</v>
      </c>
    </row>
    <row r="50" spans="2:6" ht="12.75">
      <c r="B50" s="8">
        <v>25</v>
      </c>
      <c r="C50" s="8" t="s">
        <v>116</v>
      </c>
      <c r="D50" s="10">
        <v>10</v>
      </c>
      <c r="E50" s="10">
        <v>70</v>
      </c>
      <c r="F50" s="10">
        <f t="shared" si="1"/>
        <v>700</v>
      </c>
    </row>
  </sheetData>
  <printOptions/>
  <pageMargins left="0.75" right="0.75" top="1" bottom="1" header="0.5" footer="0.5"/>
  <pageSetup fitToHeight="1" fitToWidth="1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view="pageBreakPreview" zoomScaleSheetLayoutView="100" workbookViewId="0" topLeftCell="A1">
      <selection activeCell="E24" sqref="E24"/>
    </sheetView>
  </sheetViews>
  <sheetFormatPr defaultColWidth="9.140625" defaultRowHeight="12.75"/>
  <cols>
    <col min="1" max="1" width="5.140625" style="0" customWidth="1"/>
    <col min="2" max="2" width="3.28125" style="0" customWidth="1"/>
    <col min="3" max="3" width="61.140625" style="0" customWidth="1"/>
    <col min="4" max="6" width="7.28125" style="1" customWidth="1"/>
    <col min="7" max="7" width="5.140625" style="0" customWidth="1"/>
    <col min="8" max="8" width="12.7109375" style="0" bestFit="1" customWidth="1"/>
  </cols>
  <sheetData>
    <row r="2" spans="3:6" ht="12.75">
      <c r="C2" s="2" t="s">
        <v>118</v>
      </c>
      <c r="E2" s="3" t="s">
        <v>29</v>
      </c>
      <c r="F2" s="3">
        <f>SUM(F7:F23)</f>
        <v>12238.699999999999</v>
      </c>
    </row>
    <row r="3" spans="2:9" ht="12.75">
      <c r="B3" s="4" t="s">
        <v>4</v>
      </c>
      <c r="C3" s="5" t="s">
        <v>0</v>
      </c>
      <c r="D3" s="4" t="s">
        <v>2</v>
      </c>
      <c r="E3" s="4" t="s">
        <v>1</v>
      </c>
      <c r="F3" s="4" t="s">
        <v>3</v>
      </c>
      <c r="H3" s="3" t="s">
        <v>5</v>
      </c>
      <c r="I3" s="3" t="s">
        <v>6</v>
      </c>
    </row>
    <row r="4" spans="2:9" ht="12.75">
      <c r="B4" s="10"/>
      <c r="C4" s="8"/>
      <c r="D4" s="10"/>
      <c r="E4" s="10"/>
      <c r="F4" s="10"/>
      <c r="H4">
        <v>8.5</v>
      </c>
      <c r="I4">
        <f>(3.1*2+2.74*2)*2.65-0.9*2.1</f>
        <v>29.061999999999998</v>
      </c>
    </row>
    <row r="5" spans="2:8" ht="12.75">
      <c r="B5" s="10">
        <v>1</v>
      </c>
      <c r="C5" s="7" t="s">
        <v>55</v>
      </c>
      <c r="D5" s="6">
        <f>H4</f>
        <v>8.5</v>
      </c>
      <c r="E5" s="6">
        <v>15</v>
      </c>
      <c r="F5" s="6">
        <f aca="true" t="shared" si="0" ref="F5:F23">E5*D5</f>
        <v>127.5</v>
      </c>
      <c r="H5" s="2" t="s">
        <v>49</v>
      </c>
    </row>
    <row r="6" spans="2:8" ht="12.75">
      <c r="B6" s="10">
        <v>2</v>
      </c>
      <c r="C6" s="7" t="s">
        <v>59</v>
      </c>
      <c r="D6" s="6">
        <f>H4</f>
        <v>8.5</v>
      </c>
      <c r="E6" s="6">
        <v>45</v>
      </c>
      <c r="F6" s="6">
        <f t="shared" si="0"/>
        <v>382.5</v>
      </c>
      <c r="H6">
        <f>(3.1*2+2.74*2)</f>
        <v>11.68</v>
      </c>
    </row>
    <row r="7" spans="2:6" ht="12.75">
      <c r="B7" s="10">
        <v>3</v>
      </c>
      <c r="C7" s="7" t="s">
        <v>57</v>
      </c>
      <c r="D7" s="6">
        <f>I4+H4+H4</f>
        <v>46.062</v>
      </c>
      <c r="E7" s="6">
        <v>10</v>
      </c>
      <c r="F7" s="6">
        <f t="shared" si="0"/>
        <v>460.62</v>
      </c>
    </row>
    <row r="8" spans="2:6" ht="12.75">
      <c r="B8" s="10">
        <v>4</v>
      </c>
      <c r="C8" s="7" t="s">
        <v>14</v>
      </c>
      <c r="D8" s="6">
        <v>10</v>
      </c>
      <c r="E8" s="6">
        <v>35</v>
      </c>
      <c r="F8" s="6">
        <f t="shared" si="0"/>
        <v>350</v>
      </c>
    </row>
    <row r="9" spans="2:6" ht="12.75">
      <c r="B9" s="10">
        <v>5</v>
      </c>
      <c r="C9" s="7" t="s">
        <v>30</v>
      </c>
      <c r="D9" s="6">
        <f>H4</f>
        <v>8.5</v>
      </c>
      <c r="E9" s="6">
        <v>40</v>
      </c>
      <c r="F9" s="6">
        <f t="shared" si="0"/>
        <v>340</v>
      </c>
    </row>
    <row r="10" spans="2:6" ht="12.75">
      <c r="B10" s="10">
        <v>6</v>
      </c>
      <c r="C10" s="7" t="s">
        <v>37</v>
      </c>
      <c r="D10" s="6">
        <f>3.1+2.4</f>
        <v>5.5</v>
      </c>
      <c r="E10" s="6">
        <v>15</v>
      </c>
      <c r="F10" s="6">
        <f t="shared" si="0"/>
        <v>82.5</v>
      </c>
    </row>
    <row r="11" spans="2:6" ht="12.75">
      <c r="B11" s="10">
        <v>7</v>
      </c>
      <c r="C11" s="7" t="s">
        <v>103</v>
      </c>
      <c r="D11" s="6">
        <f>H4</f>
        <v>8.5</v>
      </c>
      <c r="E11" s="6">
        <v>25</v>
      </c>
      <c r="F11" s="6">
        <f t="shared" si="0"/>
        <v>212.5</v>
      </c>
    </row>
    <row r="12" spans="2:6" ht="12.75">
      <c r="B12" s="10">
        <v>8</v>
      </c>
      <c r="C12" s="7" t="s">
        <v>104</v>
      </c>
      <c r="D12" s="6">
        <f>H4</f>
        <v>8.5</v>
      </c>
      <c r="E12" s="6">
        <v>20</v>
      </c>
      <c r="F12" s="6">
        <f t="shared" si="0"/>
        <v>170</v>
      </c>
    </row>
    <row r="13" spans="2:6" ht="12.75">
      <c r="B13" s="10">
        <v>9</v>
      </c>
      <c r="C13" s="7" t="s">
        <v>105</v>
      </c>
      <c r="D13" s="6">
        <f>H4</f>
        <v>8.5</v>
      </c>
      <c r="E13" s="6">
        <v>20</v>
      </c>
      <c r="F13" s="6">
        <f t="shared" si="0"/>
        <v>170</v>
      </c>
    </row>
    <row r="14" spans="2:6" ht="12.75">
      <c r="B14" s="10">
        <v>10</v>
      </c>
      <c r="C14" s="7" t="s">
        <v>106</v>
      </c>
      <c r="D14" s="56">
        <f>I4</f>
        <v>29.061999999999998</v>
      </c>
      <c r="E14" s="6">
        <v>40</v>
      </c>
      <c r="F14" s="6">
        <f t="shared" si="0"/>
        <v>1162.48</v>
      </c>
    </row>
    <row r="15" spans="2:6" ht="12.75">
      <c r="B15" s="10">
        <v>11</v>
      </c>
      <c r="C15" s="7" t="s">
        <v>37</v>
      </c>
      <c r="D15" s="6">
        <f>7*2.65</f>
        <v>18.55</v>
      </c>
      <c r="E15" s="6">
        <v>15</v>
      </c>
      <c r="F15" s="6">
        <f t="shared" si="0"/>
        <v>278.25</v>
      </c>
    </row>
    <row r="16" spans="2:6" ht="12.75">
      <c r="B16" s="10">
        <v>12</v>
      </c>
      <c r="C16" s="7" t="s">
        <v>107</v>
      </c>
      <c r="D16" s="6">
        <f>I4</f>
        <v>29.061999999999998</v>
      </c>
      <c r="E16" s="6">
        <v>35</v>
      </c>
      <c r="F16" s="6">
        <f t="shared" si="0"/>
        <v>1017.17</v>
      </c>
    </row>
    <row r="17" spans="2:6" ht="12.75">
      <c r="B17" s="10">
        <v>13</v>
      </c>
      <c r="C17" s="7" t="s">
        <v>109</v>
      </c>
      <c r="D17" s="6">
        <f>I4</f>
        <v>29.061999999999998</v>
      </c>
      <c r="E17" s="6">
        <v>240</v>
      </c>
      <c r="F17" s="6">
        <f t="shared" si="0"/>
        <v>6974.879999999999</v>
      </c>
    </row>
    <row r="18" spans="2:6" ht="12.75">
      <c r="B18" s="10">
        <v>14</v>
      </c>
      <c r="C18" s="7" t="s">
        <v>11</v>
      </c>
      <c r="D18" s="6">
        <f>H6</f>
        <v>11.68</v>
      </c>
      <c r="E18" s="6">
        <v>20</v>
      </c>
      <c r="F18" s="6">
        <f t="shared" si="0"/>
        <v>233.6</v>
      </c>
    </row>
    <row r="19" spans="2:6" ht="12.75">
      <c r="B19" s="10">
        <v>15</v>
      </c>
      <c r="C19" s="7" t="s">
        <v>12</v>
      </c>
      <c r="D19" s="6">
        <f>H4</f>
        <v>8.5</v>
      </c>
      <c r="E19" s="6">
        <v>25</v>
      </c>
      <c r="F19" s="6">
        <f t="shared" si="0"/>
        <v>212.5</v>
      </c>
    </row>
    <row r="20" spans="2:6" ht="12.75">
      <c r="B20" s="10">
        <v>16</v>
      </c>
      <c r="C20" s="7" t="s">
        <v>50</v>
      </c>
      <c r="D20" s="6">
        <f>H4</f>
        <v>8.5</v>
      </c>
      <c r="E20" s="6">
        <v>25</v>
      </c>
      <c r="F20" s="6">
        <f t="shared" si="0"/>
        <v>212.5</v>
      </c>
    </row>
    <row r="21" spans="2:6" ht="12.75">
      <c r="B21" s="10">
        <v>17</v>
      </c>
      <c r="C21" s="7" t="s">
        <v>51</v>
      </c>
      <c r="D21" s="6">
        <f>H6-0.9</f>
        <v>10.78</v>
      </c>
      <c r="E21" s="6">
        <v>15</v>
      </c>
      <c r="F21" s="6">
        <f t="shared" si="0"/>
        <v>161.7</v>
      </c>
    </row>
    <row r="22" spans="2:6" ht="12.75">
      <c r="B22" s="10">
        <v>18</v>
      </c>
      <c r="C22" s="7" t="s">
        <v>15</v>
      </c>
      <c r="D22" s="6">
        <v>3</v>
      </c>
      <c r="E22" s="6">
        <v>20</v>
      </c>
      <c r="F22" s="6">
        <f t="shared" si="0"/>
        <v>60</v>
      </c>
    </row>
    <row r="23" spans="2:6" ht="12.75">
      <c r="B23" s="10">
        <v>19</v>
      </c>
      <c r="C23" s="7" t="s">
        <v>115</v>
      </c>
      <c r="D23" s="6">
        <v>4</v>
      </c>
      <c r="E23" s="6">
        <v>35</v>
      </c>
      <c r="F23" s="6">
        <f t="shared" si="0"/>
        <v>140</v>
      </c>
    </row>
    <row r="26" spans="3:6" ht="12.75">
      <c r="C26" s="2" t="s">
        <v>7</v>
      </c>
      <c r="E26" s="3" t="s">
        <v>29</v>
      </c>
      <c r="F26" s="3">
        <f>SUM(F28:F51)</f>
        <v>7172</v>
      </c>
    </row>
    <row r="27" spans="2:6" ht="12.75">
      <c r="B27" s="5" t="s">
        <v>4</v>
      </c>
      <c r="C27" s="5" t="s">
        <v>28</v>
      </c>
      <c r="D27" s="4" t="s">
        <v>9</v>
      </c>
      <c r="E27" s="4" t="s">
        <v>8</v>
      </c>
      <c r="F27" s="4" t="s">
        <v>3</v>
      </c>
    </row>
    <row r="28" spans="2:6" ht="12.75">
      <c r="B28" s="8"/>
      <c r="C28" s="8"/>
      <c r="D28" s="10"/>
      <c r="E28" s="10"/>
      <c r="F28" s="10"/>
    </row>
    <row r="29" spans="2:6" ht="12.75">
      <c r="B29" s="8">
        <v>1</v>
      </c>
      <c r="C29" s="8" t="s">
        <v>60</v>
      </c>
      <c r="D29" s="10">
        <v>0.5</v>
      </c>
      <c r="E29" s="10">
        <v>120</v>
      </c>
      <c r="F29" s="10">
        <f aca="true" t="shared" si="1" ref="F29:F51">D29*E29</f>
        <v>60</v>
      </c>
    </row>
    <row r="30" spans="2:6" ht="12.75">
      <c r="B30" s="8">
        <v>2</v>
      </c>
      <c r="C30" s="8" t="s">
        <v>13</v>
      </c>
      <c r="D30" s="10">
        <v>13</v>
      </c>
      <c r="E30" s="10">
        <v>62</v>
      </c>
      <c r="F30" s="10">
        <f t="shared" si="1"/>
        <v>806</v>
      </c>
    </row>
    <row r="31" spans="2:6" ht="12.75">
      <c r="B31" s="8">
        <v>3</v>
      </c>
      <c r="C31" s="8" t="s">
        <v>52</v>
      </c>
      <c r="D31" s="10">
        <v>1</v>
      </c>
      <c r="E31" s="10">
        <v>800</v>
      </c>
      <c r="F31" s="10">
        <f t="shared" si="1"/>
        <v>800</v>
      </c>
    </row>
    <row r="32" spans="2:6" ht="12.75">
      <c r="B32" s="8">
        <v>4</v>
      </c>
      <c r="C32" s="8" t="s">
        <v>61</v>
      </c>
      <c r="D32" s="10">
        <v>1</v>
      </c>
      <c r="E32" s="10">
        <v>800</v>
      </c>
      <c r="F32" s="10">
        <f t="shared" si="1"/>
        <v>800</v>
      </c>
    </row>
    <row r="33" spans="2:6" ht="12.75">
      <c r="B33" s="8">
        <v>5</v>
      </c>
      <c r="C33" s="8" t="s">
        <v>38</v>
      </c>
      <c r="D33" s="10">
        <v>1</v>
      </c>
      <c r="E33" s="10">
        <v>100</v>
      </c>
      <c r="F33" s="10">
        <f t="shared" si="1"/>
        <v>100</v>
      </c>
    </row>
    <row r="34" spans="2:6" ht="12.75">
      <c r="B34" s="8">
        <v>6</v>
      </c>
      <c r="C34" s="8" t="s">
        <v>34</v>
      </c>
      <c r="D34" s="10">
        <v>1</v>
      </c>
      <c r="E34" s="10">
        <v>200</v>
      </c>
      <c r="F34" s="10">
        <f t="shared" si="1"/>
        <v>200</v>
      </c>
    </row>
    <row r="35" spans="2:6" ht="12.75">
      <c r="B35" s="8">
        <v>7</v>
      </c>
      <c r="C35" s="8" t="s">
        <v>110</v>
      </c>
      <c r="D35" s="10">
        <v>0.5</v>
      </c>
      <c r="E35" s="10">
        <v>70</v>
      </c>
      <c r="F35" s="10">
        <f t="shared" si="1"/>
        <v>35</v>
      </c>
    </row>
    <row r="36" spans="2:6" ht="12.75">
      <c r="B36" s="8">
        <v>8</v>
      </c>
      <c r="C36" s="8" t="s">
        <v>17</v>
      </c>
      <c r="D36" s="10">
        <v>1</v>
      </c>
      <c r="E36" s="10">
        <v>40</v>
      </c>
      <c r="F36" s="10">
        <f t="shared" si="1"/>
        <v>40</v>
      </c>
    </row>
    <row r="37" spans="2:6" ht="12.75">
      <c r="B37" s="8">
        <v>9</v>
      </c>
      <c r="C37" s="8" t="s">
        <v>18</v>
      </c>
      <c r="D37" s="10">
        <v>1</v>
      </c>
      <c r="E37" s="10">
        <v>40</v>
      </c>
      <c r="F37" s="10">
        <f t="shared" si="1"/>
        <v>40</v>
      </c>
    </row>
    <row r="38" spans="2:6" ht="12.75">
      <c r="B38" s="8">
        <v>10</v>
      </c>
      <c r="C38" s="8" t="s">
        <v>19</v>
      </c>
      <c r="D38" s="10">
        <v>0.5</v>
      </c>
      <c r="E38" s="10">
        <v>100</v>
      </c>
      <c r="F38" s="10">
        <f t="shared" si="1"/>
        <v>50</v>
      </c>
    </row>
    <row r="39" spans="2:6" ht="12.75">
      <c r="B39" s="8">
        <v>11</v>
      </c>
      <c r="C39" s="8" t="s">
        <v>20</v>
      </c>
      <c r="D39" s="10">
        <v>3</v>
      </c>
      <c r="E39" s="10">
        <v>6</v>
      </c>
      <c r="F39" s="10">
        <f t="shared" si="1"/>
        <v>18</v>
      </c>
    </row>
    <row r="40" spans="2:6" ht="12.75">
      <c r="B40" s="8">
        <v>12</v>
      </c>
      <c r="C40" s="8" t="s">
        <v>21</v>
      </c>
      <c r="D40" s="10">
        <v>1</v>
      </c>
      <c r="E40" s="10">
        <v>65</v>
      </c>
      <c r="F40" s="10">
        <f t="shared" si="1"/>
        <v>65</v>
      </c>
    </row>
    <row r="41" spans="2:6" ht="12.75">
      <c r="B41" s="8">
        <v>13</v>
      </c>
      <c r="C41" s="8" t="s">
        <v>22</v>
      </c>
      <c r="D41" s="10">
        <v>6</v>
      </c>
      <c r="E41" s="10">
        <v>8</v>
      </c>
      <c r="F41" s="10">
        <f t="shared" si="1"/>
        <v>48</v>
      </c>
    </row>
    <row r="42" spans="2:6" ht="12.75">
      <c r="B42" s="8">
        <v>14</v>
      </c>
      <c r="C42" s="8" t="s">
        <v>23</v>
      </c>
      <c r="D42" s="10">
        <v>0.6</v>
      </c>
      <c r="E42" s="10">
        <v>350</v>
      </c>
      <c r="F42" s="10">
        <f t="shared" si="1"/>
        <v>210</v>
      </c>
    </row>
    <row r="43" spans="2:6" ht="12.75">
      <c r="B43" s="8">
        <v>15</v>
      </c>
      <c r="C43" s="8" t="s">
        <v>62</v>
      </c>
      <c r="D43" s="10">
        <v>1</v>
      </c>
      <c r="E43" s="10">
        <v>600</v>
      </c>
      <c r="F43" s="10">
        <f t="shared" si="1"/>
        <v>600</v>
      </c>
    </row>
    <row r="44" spans="2:6" ht="12.75">
      <c r="B44" s="8">
        <v>16</v>
      </c>
      <c r="C44" s="8" t="s">
        <v>63</v>
      </c>
      <c r="D44" s="10">
        <v>1</v>
      </c>
      <c r="E44" s="10">
        <v>350</v>
      </c>
      <c r="F44" s="10">
        <f t="shared" si="1"/>
        <v>350</v>
      </c>
    </row>
    <row r="45" spans="2:6" ht="12.75">
      <c r="B45" s="8">
        <v>17</v>
      </c>
      <c r="C45" s="8" t="s">
        <v>53</v>
      </c>
      <c r="D45" s="10">
        <v>7</v>
      </c>
      <c r="E45" s="10">
        <v>160</v>
      </c>
      <c r="F45" s="10">
        <f t="shared" si="1"/>
        <v>1120</v>
      </c>
    </row>
    <row r="46" spans="2:6" ht="12.75">
      <c r="B46" s="8">
        <v>18</v>
      </c>
      <c r="C46" s="8" t="s">
        <v>54</v>
      </c>
      <c r="D46" s="10">
        <v>5</v>
      </c>
      <c r="E46" s="10">
        <v>40</v>
      </c>
      <c r="F46" s="10">
        <f t="shared" si="1"/>
        <v>200</v>
      </c>
    </row>
    <row r="47" spans="2:6" ht="12.75">
      <c r="B47" s="8">
        <v>19</v>
      </c>
      <c r="C47" s="8" t="s">
        <v>24</v>
      </c>
      <c r="D47" s="10">
        <v>1</v>
      </c>
      <c r="E47" s="10">
        <v>20</v>
      </c>
      <c r="F47" s="10">
        <f t="shared" si="1"/>
        <v>20</v>
      </c>
    </row>
    <row r="48" spans="2:6" ht="12.75">
      <c r="B48" s="8">
        <v>20</v>
      </c>
      <c r="C48" s="8" t="s">
        <v>25</v>
      </c>
      <c r="D48" s="10">
        <v>0.5</v>
      </c>
      <c r="E48" s="10">
        <v>200</v>
      </c>
      <c r="F48" s="10">
        <f t="shared" si="1"/>
        <v>100</v>
      </c>
    </row>
    <row r="49" spans="2:6" ht="12.75">
      <c r="B49" s="8">
        <v>21</v>
      </c>
      <c r="C49" s="8" t="s">
        <v>26</v>
      </c>
      <c r="D49" s="10">
        <v>0.5</v>
      </c>
      <c r="E49" s="10">
        <v>200</v>
      </c>
      <c r="F49" s="10">
        <f t="shared" si="1"/>
        <v>100</v>
      </c>
    </row>
    <row r="50" spans="2:6" ht="12.75">
      <c r="B50" s="8">
        <v>22</v>
      </c>
      <c r="C50" s="8" t="s">
        <v>117</v>
      </c>
      <c r="D50" s="10">
        <v>4</v>
      </c>
      <c r="E50" s="10">
        <v>300</v>
      </c>
      <c r="F50" s="10">
        <f t="shared" si="1"/>
        <v>1200</v>
      </c>
    </row>
    <row r="51" spans="2:6" ht="12.75">
      <c r="B51" s="8">
        <v>23</v>
      </c>
      <c r="C51" s="8" t="s">
        <v>116</v>
      </c>
      <c r="D51" s="10">
        <v>3</v>
      </c>
      <c r="E51" s="10">
        <v>70</v>
      </c>
      <c r="F51" s="10">
        <f t="shared" si="1"/>
        <v>210</v>
      </c>
    </row>
  </sheetData>
  <printOptions/>
  <pageMargins left="0.75" right="0.75" top="1" bottom="1" header="0.5" footer="0.5"/>
  <pageSetup fitToHeight="1" fitToWidth="1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view="pageBreakPreview" zoomScaleSheetLayoutView="100" workbookViewId="0" topLeftCell="A1">
      <selection activeCell="E30" sqref="E30"/>
    </sheetView>
  </sheetViews>
  <sheetFormatPr defaultColWidth="9.140625" defaultRowHeight="12.75"/>
  <cols>
    <col min="1" max="1" width="5.140625" style="0" customWidth="1"/>
    <col min="2" max="2" width="3.28125" style="0" customWidth="1"/>
    <col min="3" max="3" width="61.140625" style="0" customWidth="1"/>
    <col min="4" max="6" width="7.28125" style="1" customWidth="1"/>
    <col min="7" max="7" width="5.140625" style="0" customWidth="1"/>
    <col min="8" max="8" width="12.7109375" style="0" bestFit="1" customWidth="1"/>
  </cols>
  <sheetData>
    <row r="2" spans="3:6" ht="12.75">
      <c r="C2" s="2" t="s">
        <v>118</v>
      </c>
      <c r="E2" s="3" t="s">
        <v>29</v>
      </c>
      <c r="F2" s="3">
        <f>SUM(F8:F29)</f>
        <v>9073.85</v>
      </c>
    </row>
    <row r="3" spans="2:9" ht="12.75">
      <c r="B3" s="4" t="s">
        <v>4</v>
      </c>
      <c r="C3" s="5" t="s">
        <v>0</v>
      </c>
      <c r="D3" s="4" t="s">
        <v>2</v>
      </c>
      <c r="E3" s="4" t="s">
        <v>1</v>
      </c>
      <c r="F3" s="4" t="s">
        <v>3</v>
      </c>
      <c r="H3" s="3" t="s">
        <v>5</v>
      </c>
      <c r="I3" s="3" t="s">
        <v>6</v>
      </c>
    </row>
    <row r="4" spans="2:9" ht="12.75">
      <c r="B4" s="10"/>
      <c r="C4" s="8"/>
      <c r="D4" s="10"/>
      <c r="E4" s="10"/>
      <c r="F4" s="10"/>
      <c r="H4">
        <v>7.5</v>
      </c>
      <c r="I4">
        <f>(3.1*2+2.4*2)*2.65-2.4*2.65</f>
        <v>22.79</v>
      </c>
    </row>
    <row r="5" spans="2:8" ht="12.75">
      <c r="B5" s="10">
        <v>1</v>
      </c>
      <c r="C5" s="7" t="s">
        <v>55</v>
      </c>
      <c r="D5" s="6">
        <f>H4</f>
        <v>7.5</v>
      </c>
      <c r="E5" s="6">
        <v>15</v>
      </c>
      <c r="F5" s="6">
        <f aca="true" t="shared" si="0" ref="F5:F29">E5*D5</f>
        <v>112.5</v>
      </c>
      <c r="H5" s="2" t="s">
        <v>49</v>
      </c>
    </row>
    <row r="6" spans="2:8" ht="12.75">
      <c r="B6" s="10">
        <v>2</v>
      </c>
      <c r="C6" s="7" t="s">
        <v>119</v>
      </c>
      <c r="D6" s="6">
        <f>H4</f>
        <v>7.5</v>
      </c>
      <c r="E6" s="6">
        <v>70</v>
      </c>
      <c r="F6" s="6">
        <f t="shared" si="0"/>
        <v>525</v>
      </c>
      <c r="H6">
        <f>(3.1*2+2.4*2)</f>
        <v>11</v>
      </c>
    </row>
    <row r="7" spans="2:6" ht="12.75">
      <c r="B7" s="10">
        <v>3</v>
      </c>
      <c r="C7" s="7" t="s">
        <v>120</v>
      </c>
      <c r="D7" s="6">
        <v>2.6</v>
      </c>
      <c r="E7" s="6">
        <v>45</v>
      </c>
      <c r="F7" s="6">
        <f>E7*D7</f>
        <v>117</v>
      </c>
    </row>
    <row r="8" spans="2:6" ht="12.75">
      <c r="B8" s="10">
        <v>4</v>
      </c>
      <c r="C8" s="7" t="s">
        <v>57</v>
      </c>
      <c r="D8" s="6">
        <f>I4+H4+H4</f>
        <v>37.79</v>
      </c>
      <c r="E8" s="6">
        <v>10</v>
      </c>
      <c r="F8" s="6">
        <f t="shared" si="0"/>
        <v>377.9</v>
      </c>
    </row>
    <row r="9" spans="2:6" ht="12.75">
      <c r="B9" s="10">
        <v>5</v>
      </c>
      <c r="C9" s="7" t="s">
        <v>14</v>
      </c>
      <c r="D9" s="6">
        <v>14</v>
      </c>
      <c r="E9" s="6">
        <v>35</v>
      </c>
      <c r="F9" s="6">
        <f t="shared" si="0"/>
        <v>490</v>
      </c>
    </row>
    <row r="10" spans="2:6" ht="12.75">
      <c r="B10" s="10">
        <v>6</v>
      </c>
      <c r="C10" s="7" t="s">
        <v>40</v>
      </c>
      <c r="D10" s="6">
        <v>2</v>
      </c>
      <c r="E10" s="6">
        <v>250</v>
      </c>
      <c r="F10" s="6">
        <f t="shared" si="0"/>
        <v>500</v>
      </c>
    </row>
    <row r="11" spans="2:6" ht="12.75">
      <c r="B11" s="10">
        <v>7</v>
      </c>
      <c r="C11" s="7" t="s">
        <v>78</v>
      </c>
      <c r="D11" s="6">
        <v>2</v>
      </c>
      <c r="E11" s="6">
        <v>80</v>
      </c>
      <c r="F11" s="6">
        <f t="shared" si="0"/>
        <v>160</v>
      </c>
    </row>
    <row r="12" spans="2:6" ht="12.75">
      <c r="B12" s="10">
        <v>8</v>
      </c>
      <c r="C12" s="7" t="s">
        <v>124</v>
      </c>
      <c r="D12" s="6">
        <v>1</v>
      </c>
      <c r="E12" s="6">
        <v>350</v>
      </c>
      <c r="F12" s="6">
        <f t="shared" si="0"/>
        <v>350</v>
      </c>
    </row>
    <row r="13" spans="2:6" ht="12.75">
      <c r="B13" s="10">
        <v>9</v>
      </c>
      <c r="C13" s="7" t="s">
        <v>30</v>
      </c>
      <c r="D13" s="6">
        <f>H4</f>
        <v>7.5</v>
      </c>
      <c r="E13" s="6">
        <v>40</v>
      </c>
      <c r="F13" s="6">
        <f t="shared" si="0"/>
        <v>300</v>
      </c>
    </row>
    <row r="14" spans="2:6" ht="12.75">
      <c r="B14" s="10">
        <v>10</v>
      </c>
      <c r="C14" s="7" t="s">
        <v>37</v>
      </c>
      <c r="D14" s="6">
        <f>3.1+2.4</f>
        <v>5.5</v>
      </c>
      <c r="E14" s="6">
        <v>15</v>
      </c>
      <c r="F14" s="6">
        <f t="shared" si="0"/>
        <v>82.5</v>
      </c>
    </row>
    <row r="15" spans="2:6" ht="12.75">
      <c r="B15" s="10">
        <v>11</v>
      </c>
      <c r="C15" s="7" t="s">
        <v>103</v>
      </c>
      <c r="D15" s="6">
        <f>H4</f>
        <v>7.5</v>
      </c>
      <c r="E15" s="6">
        <v>25</v>
      </c>
      <c r="F15" s="6">
        <f t="shared" si="0"/>
        <v>187.5</v>
      </c>
    </row>
    <row r="16" spans="2:6" ht="12.75">
      <c r="B16" s="10">
        <v>12</v>
      </c>
      <c r="C16" s="7" t="s">
        <v>104</v>
      </c>
      <c r="D16" s="6">
        <f>H4</f>
        <v>7.5</v>
      </c>
      <c r="E16" s="6">
        <v>20</v>
      </c>
      <c r="F16" s="6">
        <f t="shared" si="0"/>
        <v>150</v>
      </c>
    </row>
    <row r="17" spans="2:6" ht="12.75">
      <c r="B17" s="10">
        <v>13</v>
      </c>
      <c r="C17" s="7" t="s">
        <v>105</v>
      </c>
      <c r="D17" s="6">
        <f>H4</f>
        <v>7.5</v>
      </c>
      <c r="E17" s="6">
        <v>20</v>
      </c>
      <c r="F17" s="6">
        <f t="shared" si="0"/>
        <v>150</v>
      </c>
    </row>
    <row r="18" spans="2:6" ht="12.75">
      <c r="B18" s="10">
        <v>14</v>
      </c>
      <c r="C18" s="7" t="s">
        <v>106</v>
      </c>
      <c r="D18" s="56">
        <f>I4</f>
        <v>22.79</v>
      </c>
      <c r="E18" s="6">
        <v>40</v>
      </c>
      <c r="F18" s="6">
        <f t="shared" si="0"/>
        <v>911.5999999999999</v>
      </c>
    </row>
    <row r="19" spans="2:6" ht="12.75">
      <c r="B19" s="10">
        <v>15</v>
      </c>
      <c r="C19" s="7" t="s">
        <v>37</v>
      </c>
      <c r="D19" s="6">
        <f>7*2.65</f>
        <v>18.55</v>
      </c>
      <c r="E19" s="6">
        <v>15</v>
      </c>
      <c r="F19" s="6">
        <f t="shared" si="0"/>
        <v>278.25</v>
      </c>
    </row>
    <row r="20" spans="2:6" ht="12.75">
      <c r="B20" s="10">
        <v>16</v>
      </c>
      <c r="C20" s="7" t="s">
        <v>121</v>
      </c>
      <c r="D20" s="6">
        <f>I4</f>
        <v>22.79</v>
      </c>
      <c r="E20" s="6">
        <v>90</v>
      </c>
      <c r="F20" s="6">
        <f t="shared" si="0"/>
        <v>2051.1</v>
      </c>
    </row>
    <row r="21" spans="2:6" ht="12.75">
      <c r="B21" s="10">
        <v>17</v>
      </c>
      <c r="C21" s="7" t="s">
        <v>125</v>
      </c>
      <c r="D21" s="6">
        <v>5</v>
      </c>
      <c r="E21" s="6">
        <v>20</v>
      </c>
      <c r="F21" s="6">
        <f>E21*D21</f>
        <v>100</v>
      </c>
    </row>
    <row r="22" spans="2:6" ht="12.75">
      <c r="B22" s="10">
        <v>18</v>
      </c>
      <c r="C22" s="7" t="s">
        <v>122</v>
      </c>
      <c r="D22" s="6">
        <f>2.65*3+3.1+2.4+3.1</f>
        <v>16.55</v>
      </c>
      <c r="E22" s="6">
        <v>70</v>
      </c>
      <c r="F22" s="6">
        <f t="shared" si="0"/>
        <v>1158.5</v>
      </c>
    </row>
    <row r="23" spans="2:6" ht="12.75">
      <c r="B23" s="10">
        <v>19</v>
      </c>
      <c r="C23" s="7" t="s">
        <v>11</v>
      </c>
      <c r="D23" s="6">
        <f>H6</f>
        <v>11</v>
      </c>
      <c r="E23" s="6">
        <v>20</v>
      </c>
      <c r="F23" s="6">
        <f t="shared" si="0"/>
        <v>220</v>
      </c>
    </row>
    <row r="24" spans="2:6" ht="12.75">
      <c r="B24" s="10">
        <v>20</v>
      </c>
      <c r="C24" s="7" t="s">
        <v>12</v>
      </c>
      <c r="D24" s="6">
        <f>H4</f>
        <v>7.5</v>
      </c>
      <c r="E24" s="6">
        <v>25</v>
      </c>
      <c r="F24" s="6">
        <f t="shared" si="0"/>
        <v>187.5</v>
      </c>
    </row>
    <row r="25" spans="2:6" ht="12.75">
      <c r="B25" s="10">
        <v>21</v>
      </c>
      <c r="C25" s="7" t="s">
        <v>50</v>
      </c>
      <c r="D25" s="6">
        <f>H4</f>
        <v>7.5</v>
      </c>
      <c r="E25" s="6">
        <v>25</v>
      </c>
      <c r="F25" s="6">
        <f t="shared" si="0"/>
        <v>187.5</v>
      </c>
    </row>
    <row r="26" spans="2:6" ht="12.75">
      <c r="B26" s="10">
        <v>22</v>
      </c>
      <c r="C26" s="7" t="s">
        <v>51</v>
      </c>
      <c r="D26" s="6">
        <f>H6-0.9</f>
        <v>10.1</v>
      </c>
      <c r="E26" s="6">
        <v>15</v>
      </c>
      <c r="F26" s="6">
        <f t="shared" si="0"/>
        <v>151.5</v>
      </c>
    </row>
    <row r="27" spans="2:6" ht="12.75">
      <c r="B27" s="10">
        <v>23</v>
      </c>
      <c r="C27" s="7" t="s">
        <v>123</v>
      </c>
      <c r="D27" s="6">
        <v>3</v>
      </c>
      <c r="E27" s="6">
        <v>200</v>
      </c>
      <c r="F27" s="6">
        <f t="shared" si="0"/>
        <v>600</v>
      </c>
    </row>
    <row r="28" spans="2:6" ht="12.75">
      <c r="B28" s="10">
        <v>24</v>
      </c>
      <c r="C28" s="7" t="s">
        <v>15</v>
      </c>
      <c r="D28" s="6">
        <v>10</v>
      </c>
      <c r="E28" s="6">
        <v>20</v>
      </c>
      <c r="F28" s="6">
        <f t="shared" si="0"/>
        <v>200</v>
      </c>
    </row>
    <row r="29" spans="2:6" ht="12.75">
      <c r="B29" s="10">
        <v>25</v>
      </c>
      <c r="C29" s="7" t="s">
        <v>115</v>
      </c>
      <c r="D29" s="6">
        <v>8</v>
      </c>
      <c r="E29" s="6">
        <v>35</v>
      </c>
      <c r="F29" s="6">
        <f t="shared" si="0"/>
        <v>280</v>
      </c>
    </row>
    <row r="32" spans="3:6" ht="12.75">
      <c r="C32" s="2" t="s">
        <v>7</v>
      </c>
      <c r="E32" s="3" t="s">
        <v>29</v>
      </c>
      <c r="F32" s="3">
        <f>SUM(F34:F58)</f>
        <v>11172</v>
      </c>
    </row>
    <row r="33" spans="2:6" ht="12.75">
      <c r="B33" s="5" t="s">
        <v>4</v>
      </c>
      <c r="C33" s="5" t="s">
        <v>28</v>
      </c>
      <c r="D33" s="4" t="s">
        <v>9</v>
      </c>
      <c r="E33" s="4" t="s">
        <v>8</v>
      </c>
      <c r="F33" s="4" t="s">
        <v>3</v>
      </c>
    </row>
    <row r="34" spans="2:6" ht="12.75">
      <c r="B34" s="8"/>
      <c r="C34" s="8"/>
      <c r="D34" s="10"/>
      <c r="E34" s="10"/>
      <c r="F34" s="10"/>
    </row>
    <row r="35" spans="2:6" ht="12.75">
      <c r="B35" s="8">
        <v>1</v>
      </c>
      <c r="C35" s="8" t="s">
        <v>60</v>
      </c>
      <c r="D35" s="10">
        <v>0.5</v>
      </c>
      <c r="E35" s="10">
        <v>120</v>
      </c>
      <c r="F35" s="10">
        <f aca="true" t="shared" si="1" ref="F35:F58">D35*E35</f>
        <v>60</v>
      </c>
    </row>
    <row r="36" spans="2:6" ht="12.75">
      <c r="B36" s="8">
        <v>2</v>
      </c>
      <c r="C36" s="8" t="s">
        <v>13</v>
      </c>
      <c r="D36" s="10">
        <v>13</v>
      </c>
      <c r="E36" s="10">
        <v>62</v>
      </c>
      <c r="F36" s="10">
        <f t="shared" si="1"/>
        <v>806</v>
      </c>
    </row>
    <row r="37" spans="2:6" ht="12.75">
      <c r="B37" s="8">
        <v>3</v>
      </c>
      <c r="C37" s="8" t="s">
        <v>52</v>
      </c>
      <c r="D37" s="10">
        <v>1</v>
      </c>
      <c r="E37" s="10">
        <v>800</v>
      </c>
      <c r="F37" s="10">
        <f t="shared" si="1"/>
        <v>800</v>
      </c>
    </row>
    <row r="38" spans="2:6" ht="12.75">
      <c r="B38" s="8">
        <v>4</v>
      </c>
      <c r="C38" s="8" t="s">
        <v>61</v>
      </c>
      <c r="D38" s="10">
        <v>1</v>
      </c>
      <c r="E38" s="10">
        <v>800</v>
      </c>
      <c r="F38" s="10">
        <f t="shared" si="1"/>
        <v>800</v>
      </c>
    </row>
    <row r="39" spans="2:6" ht="12.75">
      <c r="B39" s="8">
        <v>5</v>
      </c>
      <c r="C39" s="8" t="s">
        <v>38</v>
      </c>
      <c r="D39" s="10">
        <v>1</v>
      </c>
      <c r="E39" s="10">
        <v>100</v>
      </c>
      <c r="F39" s="10">
        <f t="shared" si="1"/>
        <v>100</v>
      </c>
    </row>
    <row r="40" spans="2:6" ht="12.75">
      <c r="B40" s="8">
        <v>6</v>
      </c>
      <c r="C40" s="8" t="s">
        <v>34</v>
      </c>
      <c r="D40" s="10">
        <v>1</v>
      </c>
      <c r="E40" s="10">
        <v>200</v>
      </c>
      <c r="F40" s="10">
        <f t="shared" si="1"/>
        <v>200</v>
      </c>
    </row>
    <row r="41" spans="2:6" ht="12.75">
      <c r="B41" s="8">
        <v>7</v>
      </c>
      <c r="C41" s="8" t="s">
        <v>110</v>
      </c>
      <c r="D41" s="10">
        <v>0.5</v>
      </c>
      <c r="E41" s="10">
        <v>70</v>
      </c>
      <c r="F41" s="10">
        <f t="shared" si="1"/>
        <v>35</v>
      </c>
    </row>
    <row r="42" spans="2:6" ht="12.75">
      <c r="B42" s="8">
        <v>8</v>
      </c>
      <c r="C42" s="8" t="s">
        <v>17</v>
      </c>
      <c r="D42" s="10">
        <v>1</v>
      </c>
      <c r="E42" s="10">
        <v>40</v>
      </c>
      <c r="F42" s="10">
        <f t="shared" si="1"/>
        <v>40</v>
      </c>
    </row>
    <row r="43" spans="2:6" ht="12.75">
      <c r="B43" s="8">
        <v>9</v>
      </c>
      <c r="C43" s="8" t="s">
        <v>18</v>
      </c>
      <c r="D43" s="10">
        <v>1</v>
      </c>
      <c r="E43" s="10">
        <v>40</v>
      </c>
      <c r="F43" s="10">
        <f t="shared" si="1"/>
        <v>40</v>
      </c>
    </row>
    <row r="44" spans="2:6" ht="12.75">
      <c r="B44" s="8">
        <v>10</v>
      </c>
      <c r="C44" s="8" t="s">
        <v>19</v>
      </c>
      <c r="D44" s="10">
        <v>0.5</v>
      </c>
      <c r="E44" s="10">
        <v>100</v>
      </c>
      <c r="F44" s="10">
        <f t="shared" si="1"/>
        <v>50</v>
      </c>
    </row>
    <row r="45" spans="2:6" ht="12.75">
      <c r="B45" s="8">
        <v>11</v>
      </c>
      <c r="C45" s="8" t="s">
        <v>20</v>
      </c>
      <c r="D45" s="10">
        <v>3</v>
      </c>
      <c r="E45" s="10">
        <v>6</v>
      </c>
      <c r="F45" s="10">
        <f t="shared" si="1"/>
        <v>18</v>
      </c>
    </row>
    <row r="46" spans="2:6" ht="12.75">
      <c r="B46" s="8">
        <v>12</v>
      </c>
      <c r="C46" s="8" t="s">
        <v>21</v>
      </c>
      <c r="D46" s="10">
        <v>1</v>
      </c>
      <c r="E46" s="10">
        <v>65</v>
      </c>
      <c r="F46" s="10">
        <f t="shared" si="1"/>
        <v>65</v>
      </c>
    </row>
    <row r="47" spans="2:6" ht="12.75">
      <c r="B47" s="8">
        <v>13</v>
      </c>
      <c r="C47" s="8" t="s">
        <v>22</v>
      </c>
      <c r="D47" s="10">
        <v>6</v>
      </c>
      <c r="E47" s="10">
        <v>8</v>
      </c>
      <c r="F47" s="10">
        <f t="shared" si="1"/>
        <v>48</v>
      </c>
    </row>
    <row r="48" spans="2:6" ht="12.75">
      <c r="B48" s="8">
        <v>14</v>
      </c>
      <c r="C48" s="8" t="s">
        <v>23</v>
      </c>
      <c r="D48" s="10">
        <v>0.6</v>
      </c>
      <c r="E48" s="10">
        <v>350</v>
      </c>
      <c r="F48" s="10">
        <f t="shared" si="1"/>
        <v>210</v>
      </c>
    </row>
    <row r="49" spans="2:6" ht="12.75">
      <c r="B49" s="8">
        <v>15</v>
      </c>
      <c r="C49" s="8" t="s">
        <v>62</v>
      </c>
      <c r="D49" s="10">
        <v>1</v>
      </c>
      <c r="E49" s="10">
        <v>600</v>
      </c>
      <c r="F49" s="10">
        <f t="shared" si="1"/>
        <v>600</v>
      </c>
    </row>
    <row r="50" spans="2:6" ht="12.75">
      <c r="B50" s="8">
        <v>16</v>
      </c>
      <c r="C50" s="8" t="s">
        <v>63</v>
      </c>
      <c r="D50" s="10">
        <v>1</v>
      </c>
      <c r="E50" s="10">
        <v>350</v>
      </c>
      <c r="F50" s="10">
        <f t="shared" si="1"/>
        <v>350</v>
      </c>
    </row>
    <row r="51" spans="2:6" ht="12.75">
      <c r="B51" s="8">
        <v>17</v>
      </c>
      <c r="C51" s="8" t="s">
        <v>53</v>
      </c>
      <c r="D51" s="10">
        <v>7</v>
      </c>
      <c r="E51" s="10">
        <v>160</v>
      </c>
      <c r="F51" s="10">
        <f t="shared" si="1"/>
        <v>1120</v>
      </c>
    </row>
    <row r="52" spans="2:6" ht="12.75">
      <c r="B52" s="8">
        <v>18</v>
      </c>
      <c r="C52" s="8" t="s">
        <v>54</v>
      </c>
      <c r="D52" s="10">
        <v>5</v>
      </c>
      <c r="E52" s="10">
        <v>40</v>
      </c>
      <c r="F52" s="10">
        <f t="shared" si="1"/>
        <v>200</v>
      </c>
    </row>
    <row r="53" spans="2:6" ht="12.75">
      <c r="B53" s="8">
        <v>19</v>
      </c>
      <c r="C53" s="8" t="s">
        <v>24</v>
      </c>
      <c r="D53" s="10">
        <v>1</v>
      </c>
      <c r="E53" s="10">
        <v>20</v>
      </c>
      <c r="F53" s="10">
        <f t="shared" si="1"/>
        <v>20</v>
      </c>
    </row>
    <row r="54" spans="2:6" ht="12.75">
      <c r="B54" s="8">
        <v>20</v>
      </c>
      <c r="C54" s="8" t="s">
        <v>25</v>
      </c>
      <c r="D54" s="10">
        <v>0.5</v>
      </c>
      <c r="E54" s="10">
        <v>200</v>
      </c>
      <c r="F54" s="10">
        <f t="shared" si="1"/>
        <v>100</v>
      </c>
    </row>
    <row r="55" spans="2:6" ht="12.75">
      <c r="B55" s="8">
        <v>21</v>
      </c>
      <c r="C55" s="8" t="s">
        <v>26</v>
      </c>
      <c r="D55" s="10">
        <v>0.5</v>
      </c>
      <c r="E55" s="10">
        <v>200</v>
      </c>
      <c r="F55" s="10">
        <f t="shared" si="1"/>
        <v>100</v>
      </c>
    </row>
    <row r="56" spans="2:6" ht="12.75">
      <c r="B56" s="8">
        <v>22</v>
      </c>
      <c r="C56" s="8" t="s">
        <v>126</v>
      </c>
      <c r="D56" s="10">
        <v>1</v>
      </c>
      <c r="E56" s="10">
        <v>4000</v>
      </c>
      <c r="F56" s="10">
        <f t="shared" si="1"/>
        <v>4000</v>
      </c>
    </row>
    <row r="57" spans="2:6" ht="12.75">
      <c r="B57" s="8">
        <v>23</v>
      </c>
      <c r="C57" s="8" t="s">
        <v>117</v>
      </c>
      <c r="D57" s="10">
        <v>4</v>
      </c>
      <c r="E57" s="10">
        <v>300</v>
      </c>
      <c r="F57" s="10">
        <f t="shared" si="1"/>
        <v>1200</v>
      </c>
    </row>
    <row r="58" spans="2:6" ht="12.75">
      <c r="B58" s="8">
        <v>24</v>
      </c>
      <c r="C58" s="8" t="s">
        <v>116</v>
      </c>
      <c r="D58" s="10">
        <v>3</v>
      </c>
      <c r="E58" s="10">
        <v>70</v>
      </c>
      <c r="F58" s="10">
        <f t="shared" si="1"/>
        <v>210</v>
      </c>
    </row>
  </sheetData>
  <printOptions/>
  <pageMargins left="0.75" right="0.75" top="1" bottom="1" header="0.5" footer="0.5"/>
  <pageSetup fitToHeight="1" fitToWidth="1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view="pageBreakPreview" zoomScaleSheetLayoutView="100" workbookViewId="0" topLeftCell="A1">
      <selection activeCell="E25" sqref="E25"/>
    </sheetView>
  </sheetViews>
  <sheetFormatPr defaultColWidth="9.140625" defaultRowHeight="12.75"/>
  <cols>
    <col min="1" max="1" width="5.140625" style="0" customWidth="1"/>
    <col min="2" max="2" width="3.28125" style="0" customWidth="1"/>
    <col min="3" max="3" width="55.8515625" style="0" bestFit="1" customWidth="1"/>
    <col min="4" max="6" width="7.28125" style="1" customWidth="1"/>
    <col min="7" max="8" width="12.7109375" style="0" bestFit="1" customWidth="1"/>
  </cols>
  <sheetData>
    <row r="2" spans="3:6" ht="12.75">
      <c r="C2" s="39" t="s">
        <v>36</v>
      </c>
      <c r="D2"/>
      <c r="E2" s="49" t="s">
        <v>29</v>
      </c>
      <c r="F2" s="50">
        <f>SUM(F4:F24)</f>
        <v>8902.775000000001</v>
      </c>
    </row>
    <row r="3" spans="2:8" ht="12.75">
      <c r="B3" s="7" t="s">
        <v>4</v>
      </c>
      <c r="C3" s="40" t="s">
        <v>28</v>
      </c>
      <c r="D3" s="40" t="s">
        <v>9</v>
      </c>
      <c r="E3" s="40" t="s">
        <v>8</v>
      </c>
      <c r="F3" s="41" t="s">
        <v>3</v>
      </c>
      <c r="G3" s="42" t="s">
        <v>5</v>
      </c>
      <c r="H3" s="42" t="s">
        <v>6</v>
      </c>
    </row>
    <row r="4" spans="2:8" ht="12.75">
      <c r="B4" s="43">
        <v>1</v>
      </c>
      <c r="C4" s="7" t="s">
        <v>127</v>
      </c>
      <c r="D4" s="44">
        <f>3.1*2.65</f>
        <v>8.215</v>
      </c>
      <c r="E4" s="7">
        <v>35</v>
      </c>
      <c r="F4" s="44">
        <f>D4*E4</f>
        <v>287.525</v>
      </c>
      <c r="G4" s="45">
        <v>4.6</v>
      </c>
      <c r="H4" s="45">
        <f>(2.15*2+2.15*2)*2.65-0.7*2.1</f>
        <v>21.32</v>
      </c>
    </row>
    <row r="5" spans="2:8" ht="12.75">
      <c r="B5" s="43">
        <v>2</v>
      </c>
      <c r="C5" s="7" t="s">
        <v>14</v>
      </c>
      <c r="D5" s="44">
        <v>10</v>
      </c>
      <c r="E5" s="7">
        <v>35</v>
      </c>
      <c r="F5" s="44">
        <f aca="true" t="shared" si="0" ref="F5:F24">E5*D5</f>
        <v>350</v>
      </c>
      <c r="G5" s="45"/>
      <c r="H5" s="45"/>
    </row>
    <row r="6" spans="2:8" ht="12.75">
      <c r="B6" s="43">
        <v>3</v>
      </c>
      <c r="C6" s="7" t="s">
        <v>67</v>
      </c>
      <c r="D6" s="44">
        <f>G4</f>
        <v>4.6</v>
      </c>
      <c r="E6" s="7">
        <f>25+20</f>
        <v>45</v>
      </c>
      <c r="F6" s="44">
        <f t="shared" si="0"/>
        <v>206.99999999999997</v>
      </c>
      <c r="G6" s="45"/>
      <c r="H6" s="45"/>
    </row>
    <row r="7" spans="2:8" ht="12.75">
      <c r="B7" s="43">
        <v>4</v>
      </c>
      <c r="C7" s="7" t="s">
        <v>133</v>
      </c>
      <c r="D7" s="44">
        <f>2.15*2.6+0.5*2.6</f>
        <v>6.89</v>
      </c>
      <c r="E7" s="7">
        <v>65</v>
      </c>
      <c r="F7" s="44">
        <f>E7*D7</f>
        <v>447.84999999999997</v>
      </c>
      <c r="G7" s="45"/>
      <c r="H7" s="45"/>
    </row>
    <row r="8" spans="2:8" ht="12.75">
      <c r="B8" s="43">
        <v>5</v>
      </c>
      <c r="C8" s="43" t="s">
        <v>106</v>
      </c>
      <c r="D8" s="46">
        <f>H4-2.15*2.65</f>
        <v>15.6225</v>
      </c>
      <c r="E8" s="43">
        <v>40</v>
      </c>
      <c r="F8" s="44">
        <f t="shared" si="0"/>
        <v>624.9</v>
      </c>
      <c r="G8" s="45"/>
      <c r="H8" s="45"/>
    </row>
    <row r="9" spans="2:8" ht="12.75">
      <c r="B9" s="43">
        <v>6</v>
      </c>
      <c r="C9" s="43" t="s">
        <v>68</v>
      </c>
      <c r="D9" s="46">
        <f>G4+H4</f>
        <v>25.92</v>
      </c>
      <c r="E9" s="43">
        <v>10</v>
      </c>
      <c r="F9" s="44">
        <f t="shared" si="0"/>
        <v>259.20000000000005</v>
      </c>
      <c r="G9" s="45"/>
      <c r="H9" s="45"/>
    </row>
    <row r="10" spans="2:8" ht="12.75">
      <c r="B10" s="43">
        <v>7</v>
      </c>
      <c r="C10" s="43" t="s">
        <v>128</v>
      </c>
      <c r="D10" s="46">
        <v>4</v>
      </c>
      <c r="E10" s="43">
        <v>250</v>
      </c>
      <c r="F10" s="44">
        <f t="shared" si="0"/>
        <v>1000</v>
      </c>
      <c r="G10" s="45"/>
      <c r="H10" s="45"/>
    </row>
    <row r="11" spans="2:8" ht="12.75">
      <c r="B11" s="43">
        <v>8</v>
      </c>
      <c r="C11" s="43" t="s">
        <v>129</v>
      </c>
      <c r="D11" s="46">
        <v>1</v>
      </c>
      <c r="E11" s="43">
        <v>250</v>
      </c>
      <c r="F11" s="44">
        <f t="shared" si="0"/>
        <v>250</v>
      </c>
      <c r="G11" s="45"/>
      <c r="H11" s="45"/>
    </row>
    <row r="12" spans="2:8" ht="12.75">
      <c r="B12" s="43">
        <v>9</v>
      </c>
      <c r="C12" s="43" t="s">
        <v>69</v>
      </c>
      <c r="D12" s="46">
        <v>1</v>
      </c>
      <c r="E12" s="43">
        <v>100</v>
      </c>
      <c r="F12" s="44">
        <f t="shared" si="0"/>
        <v>100</v>
      </c>
      <c r="G12" s="45"/>
      <c r="H12" s="45"/>
    </row>
    <row r="13" spans="2:8" ht="12.75">
      <c r="B13" s="43">
        <v>10</v>
      </c>
      <c r="C13" s="7" t="s">
        <v>70</v>
      </c>
      <c r="D13" s="44">
        <f>H4</f>
        <v>21.32</v>
      </c>
      <c r="E13" s="7">
        <v>90</v>
      </c>
      <c r="F13" s="44">
        <f t="shared" si="0"/>
        <v>1918.8</v>
      </c>
      <c r="G13" s="45"/>
      <c r="H13" s="45"/>
    </row>
    <row r="14" spans="2:8" ht="12.75">
      <c r="B14" s="43">
        <v>11</v>
      </c>
      <c r="C14" s="7" t="s">
        <v>71</v>
      </c>
      <c r="D14" s="44">
        <v>10</v>
      </c>
      <c r="E14" s="7">
        <v>20</v>
      </c>
      <c r="F14" s="44">
        <f>E14*D14</f>
        <v>200</v>
      </c>
      <c r="G14" s="42"/>
      <c r="H14" s="42"/>
    </row>
    <row r="15" spans="2:8" ht="12.75">
      <c r="B15" s="43">
        <v>12</v>
      </c>
      <c r="C15" s="7" t="s">
        <v>72</v>
      </c>
      <c r="D15" s="44">
        <v>3</v>
      </c>
      <c r="E15" s="7">
        <v>30</v>
      </c>
      <c r="F15" s="44">
        <f t="shared" si="0"/>
        <v>90</v>
      </c>
      <c r="G15" s="42"/>
      <c r="H15" s="42"/>
    </row>
    <row r="16" spans="2:8" ht="12.75">
      <c r="B16" s="43">
        <v>13</v>
      </c>
      <c r="C16" s="7" t="s">
        <v>73</v>
      </c>
      <c r="D16" s="44">
        <f>2.15*4+2.65*3</f>
        <v>16.549999999999997</v>
      </c>
      <c r="E16" s="7">
        <v>50</v>
      </c>
      <c r="F16" s="44">
        <f t="shared" si="0"/>
        <v>827.4999999999999</v>
      </c>
      <c r="G16" s="42"/>
      <c r="H16" s="42"/>
    </row>
    <row r="17" spans="2:8" ht="12.75">
      <c r="B17" s="43">
        <v>14</v>
      </c>
      <c r="C17" s="7" t="s">
        <v>74</v>
      </c>
      <c r="D17" s="44">
        <v>5</v>
      </c>
      <c r="E17" s="7">
        <v>80</v>
      </c>
      <c r="F17" s="44">
        <f t="shared" si="0"/>
        <v>400</v>
      </c>
      <c r="G17" s="42"/>
      <c r="H17" s="42"/>
    </row>
    <row r="18" spans="2:8" ht="12.75">
      <c r="B18" s="43">
        <v>15</v>
      </c>
      <c r="C18" s="7" t="s">
        <v>41</v>
      </c>
      <c r="D18" s="44">
        <f>G4</f>
        <v>4.6</v>
      </c>
      <c r="E18" s="7">
        <v>90</v>
      </c>
      <c r="F18" s="44">
        <f t="shared" si="0"/>
        <v>413.99999999999994</v>
      </c>
      <c r="G18" s="42"/>
      <c r="H18" s="42"/>
    </row>
    <row r="19" spans="2:8" ht="12.75">
      <c r="B19" s="43">
        <v>16</v>
      </c>
      <c r="C19" s="43" t="s">
        <v>75</v>
      </c>
      <c r="D19" s="46">
        <v>4</v>
      </c>
      <c r="E19" s="43">
        <v>200</v>
      </c>
      <c r="F19" s="44">
        <f t="shared" si="0"/>
        <v>800</v>
      </c>
      <c r="G19" s="42"/>
      <c r="H19" s="42"/>
    </row>
    <row r="20" spans="2:8" ht="12.75">
      <c r="B20" s="43">
        <v>17</v>
      </c>
      <c r="C20" s="43" t="s">
        <v>76</v>
      </c>
      <c r="D20" s="46">
        <v>4</v>
      </c>
      <c r="E20" s="43">
        <v>20</v>
      </c>
      <c r="F20" s="44">
        <f t="shared" si="0"/>
        <v>80</v>
      </c>
      <c r="G20" s="42"/>
      <c r="H20" s="42"/>
    </row>
    <row r="21" spans="2:6" ht="12.75">
      <c r="B21" s="43">
        <v>18</v>
      </c>
      <c r="C21" s="43" t="s">
        <v>77</v>
      </c>
      <c r="D21" s="46">
        <v>6</v>
      </c>
      <c r="E21" s="43">
        <v>35</v>
      </c>
      <c r="F21" s="44">
        <f t="shared" si="0"/>
        <v>210</v>
      </c>
    </row>
    <row r="22" spans="2:6" ht="12.75">
      <c r="B22" s="43">
        <v>19</v>
      </c>
      <c r="C22" s="43" t="s">
        <v>78</v>
      </c>
      <c r="D22" s="46">
        <v>1</v>
      </c>
      <c r="E22" s="43">
        <v>80</v>
      </c>
      <c r="F22" s="44">
        <f t="shared" si="0"/>
        <v>80</v>
      </c>
    </row>
    <row r="23" spans="2:6" ht="12.75">
      <c r="B23" s="43">
        <v>20</v>
      </c>
      <c r="C23" s="43" t="s">
        <v>79</v>
      </c>
      <c r="D23" s="46">
        <f>G4</f>
        <v>4.6</v>
      </c>
      <c r="E23" s="43">
        <v>40</v>
      </c>
      <c r="F23" s="44">
        <f t="shared" si="0"/>
        <v>184</v>
      </c>
    </row>
    <row r="24" spans="2:6" ht="12.75">
      <c r="B24" s="43">
        <v>21</v>
      </c>
      <c r="C24" s="7" t="s">
        <v>80</v>
      </c>
      <c r="D24" s="44">
        <f>2.15*4</f>
        <v>8.6</v>
      </c>
      <c r="E24" s="7">
        <v>20</v>
      </c>
      <c r="F24" s="44">
        <f t="shared" si="0"/>
        <v>172</v>
      </c>
    </row>
    <row r="25" ht="12.75">
      <c r="D25" s="48"/>
    </row>
    <row r="26" spans="4:6" ht="12.75">
      <c r="D26" s="48"/>
      <c r="E26"/>
      <c r="F26"/>
    </row>
    <row r="27" spans="1:6" ht="12.75">
      <c r="A27" s="47"/>
      <c r="D27" s="48"/>
      <c r="E27" s="49" t="s">
        <v>29</v>
      </c>
      <c r="F27" s="50">
        <f>SUM(F29:F54)</f>
        <v>9175</v>
      </c>
    </row>
    <row r="28" spans="3:6" ht="12.75">
      <c r="C28" s="40" t="s">
        <v>7</v>
      </c>
      <c r="D28" s="40" t="s">
        <v>9</v>
      </c>
      <c r="E28" s="40" t="s">
        <v>8</v>
      </c>
      <c r="F28" s="40" t="s">
        <v>3</v>
      </c>
    </row>
    <row r="29" spans="2:6" ht="12.75">
      <c r="B29" s="51"/>
      <c r="C29" s="52" t="s">
        <v>81</v>
      </c>
      <c r="D29" s="52">
        <v>50</v>
      </c>
      <c r="E29" s="52">
        <v>2.2</v>
      </c>
      <c r="F29" s="52">
        <f aca="true" t="shared" si="1" ref="F29:F54">E29*D29</f>
        <v>110.00000000000001</v>
      </c>
    </row>
    <row r="30" spans="1:6" ht="12.75">
      <c r="A30" s="47"/>
      <c r="B30" s="51"/>
      <c r="C30" s="52" t="s">
        <v>82</v>
      </c>
      <c r="D30" s="52">
        <v>50</v>
      </c>
      <c r="E30" s="52">
        <v>5</v>
      </c>
      <c r="F30" s="52">
        <f t="shared" si="1"/>
        <v>250</v>
      </c>
    </row>
    <row r="31" spans="1:6" ht="12.75">
      <c r="A31" s="47"/>
      <c r="B31" s="51"/>
      <c r="C31" s="52" t="s">
        <v>83</v>
      </c>
      <c r="D31" s="52">
        <v>1</v>
      </c>
      <c r="E31" s="52">
        <v>250</v>
      </c>
      <c r="F31" s="52">
        <f t="shared" si="1"/>
        <v>250</v>
      </c>
    </row>
    <row r="32" spans="2:6" ht="12.75">
      <c r="B32" s="51"/>
      <c r="C32" s="52" t="s">
        <v>84</v>
      </c>
      <c r="D32" s="52">
        <v>1</v>
      </c>
      <c r="E32" s="52">
        <v>300</v>
      </c>
      <c r="F32" s="52">
        <f t="shared" si="1"/>
        <v>300</v>
      </c>
    </row>
    <row r="33" spans="3:6" s="51" customFormat="1" ht="12.75">
      <c r="C33" s="52" t="s">
        <v>85</v>
      </c>
      <c r="D33" s="52">
        <v>1</v>
      </c>
      <c r="E33" s="52">
        <v>1000</v>
      </c>
      <c r="F33" s="52">
        <f t="shared" si="1"/>
        <v>1000</v>
      </c>
    </row>
    <row r="34" spans="3:6" s="51" customFormat="1" ht="12.75">
      <c r="C34" s="52" t="s">
        <v>86</v>
      </c>
      <c r="D34" s="52">
        <v>1</v>
      </c>
      <c r="E34" s="52">
        <v>700</v>
      </c>
      <c r="F34" s="52">
        <f t="shared" si="1"/>
        <v>700</v>
      </c>
    </row>
    <row r="35" spans="3:6" s="51" customFormat="1" ht="12.75">
      <c r="C35" s="52" t="s">
        <v>87</v>
      </c>
      <c r="D35" s="52">
        <v>1</v>
      </c>
      <c r="E35" s="52">
        <v>65</v>
      </c>
      <c r="F35" s="52">
        <f t="shared" si="1"/>
        <v>65</v>
      </c>
    </row>
    <row r="36" spans="3:6" s="51" customFormat="1" ht="12.75">
      <c r="C36" s="52" t="s">
        <v>88</v>
      </c>
      <c r="D36" s="52">
        <v>1</v>
      </c>
      <c r="E36" s="52">
        <v>30</v>
      </c>
      <c r="F36" s="52">
        <f t="shared" si="1"/>
        <v>30</v>
      </c>
    </row>
    <row r="37" spans="3:6" s="51" customFormat="1" ht="12.75">
      <c r="C37" s="52" t="s">
        <v>89</v>
      </c>
      <c r="D37" s="52">
        <v>0.5</v>
      </c>
      <c r="E37" s="52">
        <v>120</v>
      </c>
      <c r="F37" s="52">
        <f t="shared" si="1"/>
        <v>60</v>
      </c>
    </row>
    <row r="38" spans="3:6" s="51" customFormat="1" ht="12.75">
      <c r="C38" s="52" t="s">
        <v>63</v>
      </c>
      <c r="D38" s="52">
        <v>1</v>
      </c>
      <c r="E38" s="52">
        <v>300</v>
      </c>
      <c r="F38" s="52">
        <f t="shared" si="1"/>
        <v>300</v>
      </c>
    </row>
    <row r="39" spans="3:6" s="51" customFormat="1" ht="12.75">
      <c r="C39" s="52" t="s">
        <v>90</v>
      </c>
      <c r="D39" s="52">
        <v>10</v>
      </c>
      <c r="E39" s="52">
        <v>63</v>
      </c>
      <c r="F39" s="52">
        <f t="shared" si="1"/>
        <v>630</v>
      </c>
    </row>
    <row r="40" spans="3:6" s="51" customFormat="1" ht="12.75">
      <c r="C40" s="52" t="s">
        <v>134</v>
      </c>
      <c r="D40" s="52">
        <v>2</v>
      </c>
      <c r="E40" s="52">
        <v>170</v>
      </c>
      <c r="F40" s="52">
        <f t="shared" si="1"/>
        <v>340</v>
      </c>
    </row>
    <row r="41" spans="3:6" s="51" customFormat="1" ht="12.75">
      <c r="C41" s="52" t="s">
        <v>132</v>
      </c>
      <c r="D41" s="52">
        <v>1</v>
      </c>
      <c r="E41" s="52">
        <v>800</v>
      </c>
      <c r="F41" s="52">
        <f t="shared" si="1"/>
        <v>800</v>
      </c>
    </row>
    <row r="42" spans="2:6" s="51" customFormat="1" ht="12.75">
      <c r="B42"/>
      <c r="C42" s="43" t="s">
        <v>91</v>
      </c>
      <c r="D42" s="43">
        <v>1</v>
      </c>
      <c r="E42" s="43">
        <v>60</v>
      </c>
      <c r="F42" s="43">
        <f t="shared" si="1"/>
        <v>60</v>
      </c>
    </row>
    <row r="43" spans="2:6" s="51" customFormat="1" ht="12.75">
      <c r="B43"/>
      <c r="C43" s="43" t="s">
        <v>92</v>
      </c>
      <c r="D43" s="43">
        <v>1</v>
      </c>
      <c r="E43" s="43">
        <v>200</v>
      </c>
      <c r="F43" s="43">
        <f t="shared" si="1"/>
        <v>200</v>
      </c>
    </row>
    <row r="44" spans="2:6" s="51" customFormat="1" ht="12.75">
      <c r="B44"/>
      <c r="C44" s="43" t="s">
        <v>93</v>
      </c>
      <c r="D44" s="43">
        <v>1</v>
      </c>
      <c r="E44" s="43">
        <v>40</v>
      </c>
      <c r="F44" s="43">
        <f t="shared" si="1"/>
        <v>40</v>
      </c>
    </row>
    <row r="45" spans="2:6" s="51" customFormat="1" ht="12.75">
      <c r="B45"/>
      <c r="C45" s="43" t="s">
        <v>94</v>
      </c>
      <c r="D45" s="53">
        <v>5</v>
      </c>
      <c r="E45" s="43">
        <v>85</v>
      </c>
      <c r="F45" s="43">
        <f t="shared" si="1"/>
        <v>425</v>
      </c>
    </row>
    <row r="46" spans="3:6" ht="12.75">
      <c r="C46" s="43" t="s">
        <v>95</v>
      </c>
      <c r="D46" s="43">
        <v>1</v>
      </c>
      <c r="E46" s="43">
        <v>75</v>
      </c>
      <c r="F46" s="43">
        <f t="shared" si="1"/>
        <v>75</v>
      </c>
    </row>
    <row r="47" spans="3:6" ht="12.75">
      <c r="C47" s="43" t="s">
        <v>70</v>
      </c>
      <c r="D47" s="43">
        <v>23</v>
      </c>
      <c r="E47" s="43">
        <v>100</v>
      </c>
      <c r="F47" s="43">
        <f t="shared" si="1"/>
        <v>2300</v>
      </c>
    </row>
    <row r="48" spans="3:6" ht="12.75">
      <c r="C48" s="43" t="s">
        <v>41</v>
      </c>
      <c r="D48" s="43">
        <v>5.3</v>
      </c>
      <c r="E48" s="43">
        <v>100</v>
      </c>
      <c r="F48" s="43">
        <f t="shared" si="1"/>
        <v>530</v>
      </c>
    </row>
    <row r="49" spans="3:6" ht="12.75">
      <c r="C49" s="43" t="s">
        <v>96</v>
      </c>
      <c r="D49" s="43">
        <v>5</v>
      </c>
      <c r="E49" s="46">
        <v>8</v>
      </c>
      <c r="F49" s="43">
        <f t="shared" si="1"/>
        <v>40</v>
      </c>
    </row>
    <row r="50" spans="3:6" ht="12.75">
      <c r="C50" s="43" t="s">
        <v>66</v>
      </c>
      <c r="D50" s="43">
        <v>5</v>
      </c>
      <c r="E50" s="43">
        <v>38</v>
      </c>
      <c r="F50" s="43">
        <f t="shared" si="1"/>
        <v>190</v>
      </c>
    </row>
    <row r="51" spans="3:6" ht="12.75">
      <c r="C51" s="43" t="s">
        <v>97</v>
      </c>
      <c r="D51" s="43">
        <v>3</v>
      </c>
      <c r="E51" s="43">
        <v>20</v>
      </c>
      <c r="F51" s="43">
        <f t="shared" si="1"/>
        <v>60</v>
      </c>
    </row>
    <row r="52" spans="3:6" ht="12.75">
      <c r="C52" s="43" t="s">
        <v>98</v>
      </c>
      <c r="D52" s="43">
        <v>1</v>
      </c>
      <c r="E52" s="43">
        <v>20</v>
      </c>
      <c r="F52" s="43">
        <f t="shared" si="1"/>
        <v>20</v>
      </c>
    </row>
    <row r="53" spans="3:6" ht="12.75">
      <c r="C53" s="54" t="s">
        <v>99</v>
      </c>
      <c r="D53" s="54">
        <v>1</v>
      </c>
      <c r="E53" s="54">
        <v>200</v>
      </c>
      <c r="F53" s="54">
        <f t="shared" si="1"/>
        <v>200</v>
      </c>
    </row>
    <row r="54" spans="3:6" ht="12.75">
      <c r="C54" s="54" t="s">
        <v>100</v>
      </c>
      <c r="D54" s="54">
        <v>1</v>
      </c>
      <c r="E54" s="54">
        <v>200</v>
      </c>
      <c r="F54" s="54">
        <f t="shared" si="1"/>
        <v>200</v>
      </c>
    </row>
    <row r="55" ht="12.75">
      <c r="D55"/>
    </row>
    <row r="56" spans="4:6" ht="12.75">
      <c r="D56"/>
      <c r="E56"/>
      <c r="F56"/>
    </row>
  </sheetData>
  <printOptions/>
  <pageMargins left="0.75" right="0.75" top="1" bottom="1" header="0.5" footer="0.5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</cp:lastModifiedBy>
  <cp:lastPrinted>2011-01-25T10:13:01Z</cp:lastPrinted>
  <dcterms:created xsi:type="dcterms:W3CDTF">1996-10-08T23:32:33Z</dcterms:created>
  <dcterms:modified xsi:type="dcterms:W3CDTF">2013-01-03T08:01:50Z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